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Sheet1" sheetId="1" r:id="rId1"/>
  </sheets>
  <definedNames>
    <definedName name="_xlnm._FilterDatabase" localSheetId="0" hidden="1">Sheet1!$A$2:$Z$421</definedName>
  </definedNames>
  <calcPr calcId="144525"/>
</workbook>
</file>

<file path=xl/sharedStrings.xml><?xml version="1.0" encoding="utf-8"?>
<sst xmlns="http://schemas.openxmlformats.org/spreadsheetml/2006/main" count="2297" uniqueCount="649">
  <si>
    <t>FCH第六期贡献评估结果明细表（2021.7.19）</t>
  </si>
  <si>
    <t>贡献编号</t>
  </si>
  <si>
    <t>贡献人</t>
  </si>
  <si>
    <t>贡献标题</t>
  </si>
  <si>
    <t>最终比例</t>
  </si>
  <si>
    <t>最终贡献数量</t>
  </si>
  <si>
    <t>4级评分</t>
  </si>
  <si>
    <t>3级组号</t>
  </si>
  <si>
    <t>3级组长</t>
  </si>
  <si>
    <t>3级组名</t>
  </si>
  <si>
    <t>3级评分</t>
  </si>
  <si>
    <t>2级组号</t>
  </si>
  <si>
    <t>2级组长</t>
  </si>
  <si>
    <t>2级组名</t>
  </si>
  <si>
    <t>2级评分</t>
  </si>
  <si>
    <t>1级组号</t>
  </si>
  <si>
    <t>1级组长</t>
  </si>
  <si>
    <t>1级组名</t>
  </si>
  <si>
    <t>1级评分</t>
  </si>
  <si>
    <t>贡献内容</t>
  </si>
  <si>
    <t>贡献结果</t>
  </si>
  <si>
    <t>贡献开始时间</t>
  </si>
  <si>
    <t>贡献完成时间</t>
  </si>
  <si>
    <t>贡献来源</t>
  </si>
  <si>
    <t>贡献协作者</t>
  </si>
  <si>
    <t>贡献填报时间</t>
  </si>
  <si>
    <t>贡献资料</t>
  </si>
  <si>
    <t>Makaba_3mZZ</t>
  </si>
  <si>
    <t>FCH defi 映射 方案讨论</t>
  </si>
  <si>
    <t>C_armX</t>
  </si>
  <si>
    <t>会议</t>
  </si>
  <si>
    <t>产品讨论</t>
  </si>
  <si>
    <t>token映射</t>
  </si>
  <si>
    <t>FCH defi映射 方案设计（初步）</t>
  </si>
  <si>
    <t>HHQ_8iM4</t>
  </si>
  <si>
    <t>FCH映射相关事务协调对接</t>
  </si>
  <si>
    <t>F7rspPvuPhrc6xYYXjBoCieKAWSz9ShSNp</t>
  </si>
  <si>
    <t>重庆线下会议讨论token映射方案</t>
  </si>
  <si>
    <t>3月31日 线下会议讨论FCH在BSC生态映射、交易、挖矿等问题，基本确定了实施方案。</t>
  </si>
  <si>
    <t>\N</t>
  </si>
  <si>
    <t>zeng_SuQP</t>
  </si>
  <si>
    <t>3月17日 线上会议讨论“密课”</t>
  </si>
  <si>
    <t>密课密圈讨论</t>
  </si>
  <si>
    <t>包括设计、tiket协议、课程推广应用、映射token等问题。</t>
  </si>
  <si>
    <t>facjas_NC7N</t>
  </si>
  <si>
    <t>FMHuHuKmWQHQx3ZxmaeHnrRsPrLYRkUat4</t>
  </si>
  <si>
    <t>FHvS1umndbruauF3hfMD1DqSLHx9yUp3Fk</t>
  </si>
  <si>
    <t>参加3月27日线上会议讨论密课逻辑</t>
  </si>
  <si>
    <t>3月27日 线上会议讨论密课APP的群组社交、商业渠道等实现逻辑，并以此app为基础，抽象出自由共识生态社交应用的底层逻辑。</t>
  </si>
  <si>
    <t>主持3月27日线上会议讨论密课逻辑</t>
  </si>
  <si>
    <t>FFxL2ZKmb92wZeVCvHVAiSTezBJqe5ti6E</t>
  </si>
  <si>
    <t>参加2021FCH第一次开发委员会、治理委员会会议并整理会议纪要</t>
  </si>
  <si>
    <t>委员会会议</t>
  </si>
  <si>
    <t>开发委员会线上会议</t>
  </si>
  <si>
    <t>4月25日 开发委员会第一次线上会议，讨论加解密算法、op_return数据格式、二维码规范等问题。facjas_NC7N主持会议</t>
  </si>
  <si>
    <t>facjas_NC7N主持会议，master_wang、C_armX、Satoshi_Uat4、HHQ_8iM4、caic_f5f5</t>
  </si>
  <si>
    <t>主持开发委员会线上会议</t>
  </si>
  <si>
    <t>4月25日 开发委员会第一次线上会议，讨论加解密算法、op_return数据格式、二维码规范等问题。facjas_NC8N主持会议</t>
  </si>
  <si>
    <t>大师</t>
  </si>
  <si>
    <t>4月25日 开发委员会第一次线上会议，讨论加解密算法、op_return数据格式、二维码规范等问题。facjas_NC9N主持会议</t>
  </si>
  <si>
    <t>sirius_8zqD</t>
  </si>
  <si>
    <t>4月25日 开发委员会第一次线上会议，讨论加解密算法、op_return数据格式、二维码规范等问题。facjas_NC10N主持会议</t>
  </si>
  <si>
    <t>4月25日 开发委员会第一次线上会议，讨论加解密算法、op_return数据格式、二维码规范等问题。facjas_NC11N主持会议</t>
  </si>
  <si>
    <t>5月16日 主持召开FCH第二届治理委员会会议</t>
  </si>
  <si>
    <t>线上会议-治理委员会</t>
  </si>
  <si>
    <t>5月16日 参与FCH第二届治理委员会会议</t>
  </si>
  <si>
    <t>FMW7UXAnykMM7QTtTsB5z1nFZs5j2qkjgA</t>
  </si>
  <si>
    <t>speak_wmmw</t>
  </si>
  <si>
    <t>东莞线下会议</t>
  </si>
  <si>
    <t>线下会议</t>
  </si>
  <si>
    <t>线下会议-东莞</t>
  </si>
  <si>
    <t>4月6日 举行东莞线下小型会议，讨论生态发展战略、深圳与东莞社区建设等议题。</t>
  </si>
  <si>
    <t>Bro.M_CKBc</t>
  </si>
  <si>
    <t>雨_1acc</t>
  </si>
  <si>
    <t>深圳线下会议</t>
  </si>
  <si>
    <t>线下会议-深圳</t>
  </si>
  <si>
    <t>5月6日 广东社区与iftip机器人合作的fch推广计划开始实施，注册coinex收藏fch的用户快速增长</t>
  </si>
  <si>
    <t>Tatyana_EFAE</t>
  </si>
  <si>
    <t>举办五月份的沙龙活动</t>
  </si>
  <si>
    <t>线下交流会</t>
  </si>
  <si>
    <t>FS2hZyKoK2jVbqVC1TmMFnnEVVPhuLvqpW</t>
  </si>
  <si>
    <t>重庆FCH线下沙龙主办</t>
  </si>
  <si>
    <t>举办线下的FCH交流会，邀请刘昌用老师为大家讲授密码经济，并现场通过注册FCH地址的方式给大家奖励了1000FCH</t>
  </si>
  <si>
    <t>FCH重庆会议现场推广和协调</t>
  </si>
  <si>
    <t>2月28日在重庆交流会发表密码经济主题演讲</t>
  </si>
  <si>
    <t>健恒008_vqpW，HHQ_8iM4、Makaba_3mZZ</t>
  </si>
  <si>
    <t>会议-线上协议审核会议</t>
  </si>
  <si>
    <t>协议讨论会</t>
  </si>
  <si>
    <t>线上会议-协议审核</t>
  </si>
  <si>
    <t>3月23日，举办线上协议审核会议，最后完成了对《FEIP1V6_FreeProtocols》、《FEIP3V4_CID》、《FEIP6V1_Evaluation》三个协议的审定，即将发布。C_armX、facjas_NC7N、zeng_SuQP、master_wang参与协议审核。</t>
  </si>
  <si>
    <t>主持线上协议审核会议</t>
  </si>
  <si>
    <t>3月23日 举办线上协议审核会议，最后完成了对《FEIP1V6_FreeProtocols》、《FEIP3V4_CID》、《FEIP6V1_Evaluation》三个协议的审定，即将发布。</t>
  </si>
  <si>
    <t>C_armX、facjas_NC7N、zeng_SuQP、master_wang</t>
  </si>
  <si>
    <t>参加线上协议审核会议</t>
  </si>
  <si>
    <t>3月23日 举办线上协议审核会议，最后完成了对《FEIP1V6_FreeProtocols》、《FEIP3V4_CID》、《FEIP6V2_Evaluation》三个协议的审定，即将发布。</t>
  </si>
  <si>
    <t>C_armX、facjas_NC8N、zeng_SuQP、master_wang</t>
  </si>
  <si>
    <t>3月23日 举办线上协议审核会议，最后完成了对《FEIP1V6_FreeProtocols》、《FEIP3V4_CID》、《FEIP6V3_Evaluation》三个协议的审定，即将发布。</t>
  </si>
  <si>
    <t>C_armX、facjas_NC9N、zeng_SuQP、master_wang</t>
  </si>
  <si>
    <t>3月23日 举办线上协议审核会议，最后完成了对《FEIP1V6_FreeProtocols》、《FEIP3V4_CID》、《FEIP6V4_Evaluation》三个协议的审定，即将发布。</t>
  </si>
  <si>
    <t>C_armX、facjas_NC10N、zeng_SuQP、master_wang</t>
  </si>
  <si>
    <t>3月19日主持线上会议讨论重要议题</t>
  </si>
  <si>
    <t>线上会议-重要议题</t>
  </si>
  <si>
    <t>3月19日 举办线上会议，讨论协议体系、治理基金多签方案、分布式存储测试、FCH的映射token方案等。</t>
  </si>
  <si>
    <t>C_armX、facjas_NC7N、master_wang、caic_f5f5、Satoshi_Uat4、zeng_SuQP、cunzhang_S6MF、bibodeng</t>
  </si>
  <si>
    <t>3月19日参加重要线上会议</t>
  </si>
  <si>
    <t>IFTip_v3FQ</t>
  </si>
  <si>
    <t>3月3日 召开《自由共识线上会议》2021年第一次</t>
  </si>
  <si>
    <t>自由共识会议</t>
  </si>
  <si>
    <t>线上会议-自由共识</t>
  </si>
  <si>
    <t>F6R4enzHJRHFfEizJVyTipW9gtVBghXf35</t>
  </si>
  <si>
    <t>3月3日组织和主持《自由共识线上会议》</t>
  </si>
  <si>
    <t>3月3日 参与《自由共识线上会议》2021年第一次</t>
  </si>
  <si>
    <t>陈大旋_WMxy</t>
  </si>
  <si>
    <t>FU7uZDkRcmTZ3jJKTfg65eBcrraV6itYPz</t>
  </si>
  <si>
    <t>F8FyPZKjQWQfdSLbxdJ14hx7SPsVW5nMeT</t>
  </si>
  <si>
    <t>FEKLAcP5cEEgUVTYQAHpqBgSNqpzUbGrVh</t>
  </si>
  <si>
    <t>dty_rRbH_WXQL</t>
  </si>
  <si>
    <t>洛红雪</t>
  </si>
  <si>
    <t>FMvmcqg1951sgDZutbYBUt5dshfVYKP64o</t>
  </si>
  <si>
    <t>allinx平台支持fchb</t>
  </si>
  <si>
    <t>开发中应用1</t>
  </si>
  <si>
    <t>allinx与kanga</t>
  </si>
  <si>
    <t>allinx平台</t>
  </si>
  <si>
    <t>kanga钱包支持fch</t>
  </si>
  <si>
    <t>kanga钱包</t>
  </si>
  <si>
    <t>飞签UI第三次修改</t>
  </si>
  <si>
    <t>飞签</t>
  </si>
  <si>
    <t>飞签测试</t>
  </si>
  <si>
    <t>飞签线下指导使用推广</t>
  </si>
  <si>
    <t>飞签app测试及bug提交</t>
  </si>
  <si>
    <t>飞签开发</t>
  </si>
  <si>
    <t>3月14日 飞签开发基本完成，进入测试阶段。飞签集成了在线身份管理、离线身份管理、密码工具、消息通知等基础性功能。</t>
  </si>
  <si>
    <t>飞签设计测试</t>
  </si>
  <si>
    <t>密签2.0升级开发</t>
  </si>
  <si>
    <t>开发中应用2</t>
  </si>
  <si>
    <t>密签</t>
  </si>
  <si>
    <t>密签2.0升级设计测试</t>
  </si>
  <si>
    <t>密圈测试</t>
  </si>
  <si>
    <t>密圈</t>
  </si>
  <si>
    <t>密圈其他</t>
  </si>
  <si>
    <t>密圈LOGO设计并得到采用</t>
  </si>
  <si>
    <t>密圈后台维护管理</t>
  </si>
  <si>
    <t>密圈app测试及bug提交</t>
  </si>
  <si>
    <t>密圈app banner制作</t>
  </si>
  <si>
    <t>房峻宇＋y6u6_y6u6</t>
  </si>
  <si>
    <t>参与密圈设计讨论</t>
  </si>
  <si>
    <t>密圈设计开发</t>
  </si>
  <si>
    <t>密圈域名备案</t>
  </si>
  <si>
    <t>密圈活动开发，支持通过后台发布活动</t>
  </si>
  <si>
    <t>密圈名片夹开发</t>
  </si>
  <si>
    <t>密圈保险柜开发，支持添加删除保险柜</t>
  </si>
  <si>
    <t>密圈账户功能开发，并对接浏览器获取账户余额币天等信息</t>
  </si>
  <si>
    <t>密圈动态开发，支持后台发布动态，用户评论点赞</t>
  </si>
  <si>
    <t>密圈密信开发</t>
  </si>
  <si>
    <t>密圈群聊功能开发，对接区块链获取群信息</t>
  </si>
  <si>
    <t>为密圈提供账户提供基础信息查询api</t>
  </si>
  <si>
    <t>密圈设计</t>
  </si>
  <si>
    <t>freecash.cc_9dDs</t>
  </si>
  <si>
    <t>密签教程重新整理并录制动态图（共八篇）</t>
  </si>
  <si>
    <t>生态推广</t>
  </si>
  <si>
    <t>材料</t>
  </si>
  <si>
    <t>教程</t>
  </si>
  <si>
    <t>币天计划教程重新整理并录制动态图（共六篇）</t>
  </si>
  <si>
    <t>其它教程整理并录制动态图（共四篇）</t>
  </si>
  <si>
    <t>BBS..cash  密签教程汇总</t>
  </si>
  <si>
    <t>2021.5.17</t>
  </si>
  <si>
    <t>BBS.cash挖矿汇总</t>
  </si>
  <si>
    <t>zpool.ca  挖矿教程</t>
  </si>
  <si>
    <t>Mining-Dutch Pools   挖矿教程</t>
  </si>
  <si>
    <t>《FCH三月 月报》</t>
  </si>
  <si>
    <t>月报</t>
  </si>
  <si>
    <t>《FCH四月 月报》</t>
  </si>
  <si>
    <t>《FCH五月 月报》</t>
  </si>
  <si>
    <t>FCH 周报内容整理（共14期）</t>
  </si>
  <si>
    <t>周报</t>
  </si>
  <si>
    <t xml:space="preserve"> FCH 周报英文海报（共14期）</t>
  </si>
  <si>
    <t>FCH 周报海报制作（共14期）</t>
  </si>
  <si>
    <t xml:space="preserve"> FCH 周报 海报分发（共14期）</t>
  </si>
  <si>
    <t>EDSY_s1P5</t>
  </si>
  <si>
    <t>Translate - FreeConsensus Powerpoint Slides 翻译自由共识</t>
  </si>
  <si>
    <t>海外推广</t>
  </si>
  <si>
    <t>翻译</t>
  </si>
  <si>
    <t>http://www.freecash.cc/data/upload/image/20210219/1613713026216640.pdf</t>
  </si>
  <si>
    <t>Translate- The FCH Evaluation Committee Formation Notice</t>
  </si>
  <si>
    <t>https://www.reddit.com/r/FCH/comments/mifzql/fch_governance_committee_restructuring_proposal/</t>
  </si>
  <si>
    <t>海外推特推广fch</t>
  </si>
  <si>
    <t>海外推广-twitter</t>
  </si>
  <si>
    <t>International - twitter @freecashfirst admin 推特管理员</t>
  </si>
  <si>
    <t>Manage the account
Publish important news
connect with oversea miners and developers</t>
  </si>
  <si>
    <t>Telegram admin - https://t.me/freecashfirst</t>
  </si>
  <si>
    <t>海外推广-telegram</t>
  </si>
  <si>
    <t>Maintain the group chat environment
Receive and send the info related with Fch</t>
  </si>
  <si>
    <t>FREECASH NEWS WEEKLY</t>
  </si>
  <si>
    <t>海外推广-周报</t>
  </si>
  <si>
    <t xml:space="preserve">Translate and publish FreeCash weekly news on Reddit and the others international social media platform </t>
  </si>
  <si>
    <t>Reddit Admin</t>
  </si>
  <si>
    <t>海外推广-reddit管理员</t>
  </si>
  <si>
    <t xml:space="preserve">https://www.reddit.com/r/FCH/
Publish certain post on Reddit, the first resource of FreeCash English information 
</t>
  </si>
  <si>
    <t>cid注册与教学</t>
  </si>
  <si>
    <t>教学指导</t>
  </si>
  <si>
    <t>CID注册教学</t>
  </si>
  <si>
    <t>1.FCH密签APP长期操作指导</t>
  </si>
  <si>
    <t>科普指导</t>
  </si>
  <si>
    <t>FCH主要社区负责人线上线下支持指导</t>
  </si>
  <si>
    <t xml:space="preserve"> 密签教学</t>
  </si>
  <si>
    <t>密签教学</t>
  </si>
  <si>
    <t>币天申请与领取教学</t>
  </si>
  <si>
    <t>FCH钱包教学与疑答</t>
  </si>
  <si>
    <t>Trump_EMHD</t>
  </si>
  <si>
    <t>密签和FCH钱包教授社区成员使用</t>
  </si>
  <si>
    <t>币天申请和领取教授</t>
  </si>
  <si>
    <t>freeone_EDSt</t>
  </si>
  <si>
    <t>微信群FCH布道</t>
  </si>
  <si>
    <t>推广维护</t>
  </si>
  <si>
    <t>日常推广</t>
  </si>
  <si>
    <t>FCH线下推广支持</t>
  </si>
  <si>
    <t>FCH线上线下推广</t>
  </si>
  <si>
    <t>STAR_gtUu</t>
  </si>
  <si>
    <t>FCH密码经济推广布道</t>
  </si>
  <si>
    <t>Satoshi_oRvS</t>
  </si>
  <si>
    <t>FCH社区普及推广</t>
  </si>
  <si>
    <t>长期在群里答疑FCH相关问题</t>
  </si>
  <si>
    <t>布道宣传FCH</t>
  </si>
  <si>
    <t>长期向身边人及圈内人布道宣传FCH</t>
  </si>
  <si>
    <t>中本聪_W1P1</t>
  </si>
  <si>
    <t>各社群答疑FCH及密码经济各种问题</t>
  </si>
  <si>
    <t>微信群日常科普答疑</t>
  </si>
  <si>
    <t>飞人8_Qifu</t>
  </si>
  <si>
    <t>宣传推广布道FCH</t>
  </si>
  <si>
    <t>1、配合建立陕西FCH群，吸纳新人，宣传推广布道fch,让新人了解FCH的理念作用规划，相信FCH，顾买持有FCH。2、给自己的亲戚朋友认识的人宣传推广布道fch，让他们了解信任fch，从而顾买持有FCH。</t>
  </si>
  <si>
    <t>成效显著，好多自己宣传的人都顾买持有了FCH</t>
  </si>
  <si>
    <t>自己发起</t>
  </si>
  <si>
    <t>东山居士_tR2Z_tR2Z</t>
  </si>
  <si>
    <t>推广布道FCH</t>
  </si>
  <si>
    <t>1、推广新人顾买FCH20000个，2、作为陕西FCH群主，在陕西FCH群宣传推广布道FCH。
3、作为FCH的忠实粉丝，自己不断买入FCH。
4、研究探索FCH密码星球，探索密码经济。</t>
  </si>
  <si>
    <t>效果明显，对密码经济有更深的认识</t>
  </si>
  <si>
    <t>微信群日常科普疑答</t>
  </si>
  <si>
    <t>FCH推广布道</t>
  </si>
  <si>
    <t>微信群日常答疑</t>
  </si>
  <si>
    <t>微博推广fch</t>
  </si>
  <si>
    <t>微博</t>
  </si>
  <si>
    <t>微博推广FCH</t>
  </si>
  <si>
    <t>密圈人_jfbZ</t>
  </si>
  <si>
    <t>freecash微博Btok社群等的日常分享</t>
  </si>
  <si>
    <t>FLvftPWp74mcc3peKjKJJNmrdr3LccCvye</t>
  </si>
  <si>
    <t>万人粉丝微博号长期布道宣传FCH</t>
  </si>
  <si>
    <t>万人粉丝微博号长期布道宣传FCH 发布FCG相关文章十几篇</t>
  </si>
  <si>
    <t>微博@昌用老师 宣传密码经济</t>
  </si>
  <si>
    <t>FTBQJQReayjCLwuqXWT39QafGuXbs4ZF2c</t>
  </si>
  <si>
    <t>管理阅读量500多万的新浪微博FCH密码经济超话</t>
  </si>
  <si>
    <t>受众广，影响巨大。</t>
  </si>
  <si>
    <t>扩大FCH只影响，受众广，影响巨大。</t>
  </si>
  <si>
    <t>本人</t>
  </si>
  <si>
    <t>FCH社群管理</t>
  </si>
  <si>
    <t>线上社群</t>
  </si>
  <si>
    <t>FCH场外群维护和管理</t>
  </si>
  <si>
    <t>组建管理FCH核心群璀璨星空群</t>
  </si>
  <si>
    <t>打造管理FCH狼牙军团群</t>
  </si>
  <si>
    <t>FSisnjSrCvx2TQAHpFehJCgeUmrSNcNN8c</t>
  </si>
  <si>
    <t>管理微信群</t>
  </si>
  <si>
    <t>管理FCH密码经济社区二群。</t>
  </si>
  <si>
    <t>扩大FCH只影响</t>
  </si>
  <si>
    <t>管理FCH密码经济社区微信群1群</t>
  </si>
  <si>
    <t>微信群341人，活跃，扩大了FCH的影响。</t>
  </si>
  <si>
    <t>管理FCH密码经济微信群2群</t>
  </si>
  <si>
    <t>创立Btok去中心化FCH聊天社群</t>
  </si>
  <si>
    <t>为了避免封号，给FCH社区创立去中心化聊天社群。</t>
  </si>
  <si>
    <t>扩大FCH只影响，不受中心化社群限制</t>
  </si>
  <si>
    <t>FCH公众号推广</t>
  </si>
  <si>
    <t>工具箱_S4Dt</t>
  </si>
  <si>
    <t>宣传平台</t>
  </si>
  <si>
    <t>公众号维护</t>
  </si>
  <si>
    <t>CYBC_ovHd</t>
  </si>
  <si>
    <t>昌用 微信公众号日常发布维护</t>
  </si>
  <si>
    <t>自由共识公众号推广</t>
  </si>
  <si>
    <t>微信公众号@昌用 日常宣传密码经济</t>
  </si>
  <si>
    <t>昌用公众号日常联系维护</t>
  </si>
  <si>
    <t>FCH科普视频号主理</t>
  </si>
  <si>
    <t>视频号</t>
  </si>
  <si>
    <t>FCH bilibili账号运维</t>
  </si>
  <si>
    <t>新开通 自由共识微信订阅号</t>
  </si>
  <si>
    <t>新建公众号</t>
  </si>
  <si>
    <t>自由共识微信订阅号个体工商认证</t>
  </si>
  <si>
    <t>自由共识微信订阅号日常发布</t>
  </si>
  <si>
    <t>自由共识微信订阅号功能板块设计</t>
  </si>
  <si>
    <t>自由共识微信订阅号功能板块运维</t>
  </si>
  <si>
    <t>自由共识微信订阅号推广</t>
  </si>
  <si>
    <t>自由共识微信订阅号 海报</t>
  </si>
  <si>
    <t>FCH东莞社区维护与管理</t>
  </si>
  <si>
    <t>组织宣发</t>
  </si>
  <si>
    <t>社群组织</t>
  </si>
  <si>
    <t>湖南社区管理</t>
  </si>
  <si>
    <t>FCH湖南线下办公室运维</t>
  </si>
  <si>
    <t>FCH社群维护及支持</t>
  </si>
  <si>
    <t>FCH新闻社群资料持续提供与支持</t>
  </si>
  <si>
    <t>推广组织</t>
  </si>
  <si>
    <t>FCH对外推广对接工作</t>
  </si>
  <si>
    <t>FCH主要推广渠道维护和资料提供</t>
  </si>
  <si>
    <t>宣发</t>
  </si>
  <si>
    <t>fch进度周报及资讯实时转发</t>
  </si>
  <si>
    <t>对FCH相关动态积极转发宣传</t>
  </si>
  <si>
    <t>积极转发FCH相关动态</t>
  </si>
  <si>
    <t>FCH重要内容通知及分发</t>
  </si>
  <si>
    <t>FCH重要内容通知与分发</t>
  </si>
  <si>
    <t>FCH重要资讯分发</t>
  </si>
  <si>
    <t>PlatON 与 Freecash 合作对接</t>
  </si>
  <si>
    <t>推广专项</t>
  </si>
  <si>
    <t>platon合作</t>
  </si>
  <si>
    <t>PlatON 与 Freecash 合作宣发</t>
  </si>
  <si>
    <t xml:space="preserve"> PlatON 与 Freecash 合作协调对接</t>
  </si>
  <si>
    <t xml:space="preserve"> PlatON 与 Freecash 合作</t>
  </si>
  <si>
    <t>推荐自媒体邀请币在何链主持人拜访昌用老师做推广</t>
  </si>
  <si>
    <t>推广活动</t>
  </si>
  <si>
    <t>币链何在</t>
  </si>
  <si>
    <t>币链何在视频专访</t>
  </si>
  <si>
    <t>币链何在视频号视频专访，制作发布两期视频。</t>
  </si>
  <si>
    <t>https://mp.weixin.qq.com/s/urTgnTB9wn_tq8DykI27Ig</t>
  </si>
  <si>
    <t>FCH春节红包雨活动对接协调</t>
  </si>
  <si>
    <t>春节红包雨活动</t>
  </si>
  <si>
    <t>FCH春节红包雨活动投资项目贡献</t>
  </si>
  <si>
    <t>FCH春节红包雨活动海外组织协调</t>
  </si>
  <si>
    <t>FCH春节红包雨活动中英文海报制作</t>
  </si>
  <si>
    <t>FCH春节红包雨微信群维护和管理</t>
  </si>
  <si>
    <t>FCH春节红包雨活动支持</t>
  </si>
  <si>
    <t>iftip机器人合作的fch推广计划</t>
  </si>
  <si>
    <t>推广-机器人</t>
  </si>
  <si>
    <t>为火币大学GLMB9期授课</t>
  </si>
  <si>
    <t>演讲与授课</t>
  </si>
  <si>
    <t>重要课程</t>
  </si>
  <si>
    <t>4月8日 C_armX为火币大学全球区块链领导者课程第九期授课，主题为《密码经济的逻辑、历史与未来》，反响热烈。</t>
  </si>
  <si>
    <t>巴比特《第一期高校培英计划》演讲</t>
  </si>
  <si>
    <t>重要演讲</t>
  </si>
  <si>
    <t>3月30日 刘昌用在巴比特举办的“第一期高校培英计划”直播活动中，做密码经济主题演讲，鼓励同学们把握时代机遇，投身密码经济建设。浙江大学、浙江工业大学、浙江工商大学、杭州电子科技大学等高校超过1250位同学观看本次直播。</t>
  </si>
  <si>
    <t>https://m.8btc.com/article/6615448</t>
  </si>
  <si>
    <t>主题演讲《新基建分布式存储峰会》（成都）</t>
  </si>
  <si>
    <t>4月17日 C_armX在《新基建分布式存储峰会》（成都）上做主题演讲《基于IPFS网络的自由共识分布式存储服务》，向IPFS生态 介绍基于CID等自由共识基础设施构建存储服务商业的逻辑。</t>
  </si>
  <si>
    <t>4月21日出席中国国信信息总公司国信区块链研究院学术委员会第一次工作会议</t>
  </si>
  <si>
    <t>4月21日 刘昌用应邀出席中国国信信息总公司国信区块链研究院学术委员会第一次工作会议，讨论国信公链(CIC)构架、区块链服务实体经济等议题，对信息经济的发展趋势、基本特征和关键领域发表意见。</t>
  </si>
  <si>
    <t>参加重庆先行者会议</t>
  </si>
  <si>
    <t>专场课程</t>
  </si>
  <si>
    <t>知密私享会-第1期</t>
  </si>
  <si>
    <t>重庆先行者第一期会议组织、协调并推广FCH</t>
  </si>
  <si>
    <t>《知密私享会·先行者》第1期 筹备</t>
  </si>
  <si>
    <t>《知密私享会·先行者》第1期 会议手册制作</t>
  </si>
  <si>
    <t>《知密私享会·先行者》第1期 宣传海报制作</t>
  </si>
  <si>
    <t>《知密私享会·先行者》第1期 权益发放海报</t>
  </si>
  <si>
    <t>组织《知密私享会》第1期</t>
  </si>
  <si>
    <t>3月25日 《知密私享会·先行者》第1期（4月10-11日，重庆）启动，目的在于建立密码经济探索的核心群体。</t>
  </si>
  <si>
    <t>主讲《知密私享会第1期》（重庆）</t>
  </si>
  <si>
    <t>4月10-11日 知密大学举办《知密私享会·先行者（第一期）》，20人报名参加会议，全面深入学习了密码经济的逻辑与理论、创新与实践、周期与泡沫等主题，并展开深入讨论。</t>
  </si>
  <si>
    <t>参加深圳先行者会议</t>
  </si>
  <si>
    <t>知密私享会-第2期</t>
  </si>
  <si>
    <t>参加深圳先行者会议并线下给学员布道FCH</t>
  </si>
  <si>
    <t>深圳先行者第二期会议组织、协调并推广FCH</t>
  </si>
  <si>
    <t>《知密私享会·先行者》第2期 报名海报制作</t>
  </si>
  <si>
    <t>组织《知密私享会》第2期</t>
  </si>
  <si>
    <t>主讲《知密私享会第2期》（深圳）</t>
  </si>
  <si>
    <t>CT_e5zF</t>
  </si>
  <si>
    <t>Coinex持续支持FCH自动做市商</t>
  </si>
  <si>
    <t>完成应用</t>
  </si>
  <si>
    <t>coinex做市商</t>
  </si>
  <si>
    <t>freecash.cc网站新增密圈教程板块</t>
  </si>
  <si>
    <t>freecash.cc</t>
  </si>
  <si>
    <t>freecash.cc第二版原型制作</t>
  </si>
  <si>
    <t>freecash.cc快讯模板制作</t>
  </si>
  <si>
    <t>iftip提供fch社群管理工具服务</t>
  </si>
  <si>
    <t>ifswap相关工具</t>
  </si>
  <si>
    <t>if社群管理工具</t>
  </si>
  <si>
    <t>ifswap提供usdt交易对</t>
  </si>
  <si>
    <t>write.cash-在线钱包，支持自定义opreturn中添加新版协议</t>
  </si>
  <si>
    <t>write.cash</t>
  </si>
  <si>
    <t>在线钱包，支持自定义opreturn中添加新版协议</t>
  </si>
  <si>
    <t>write.cash-交易的解码和广播</t>
  </si>
  <si>
    <t>交易的解码和广播</t>
  </si>
  <si>
    <t>write.cash-新增接口文档，方便开发人员查看</t>
  </si>
  <si>
    <t>新增接口文档，方便开发人员查看</t>
  </si>
  <si>
    <t>write.cash-新增协议实现模块（FEIP，FOCP，FIPA,FIPC）</t>
  </si>
  <si>
    <t>新增协议实现模块（FEIP，FOCP，FIPA,FIPC）</t>
  </si>
  <si>
    <t>write.cash-新增协议文档在线展示（FEIP协议文档，FOCP协议文档，FIPA协议文档,FIPC协议文档）</t>
  </si>
  <si>
    <t>新增协议文档在线展示（FEIP协议文档，FOCP协议文档，FIPA协议文档,FIPC协议文档）</t>
  </si>
  <si>
    <t>开发-在线广播离线签名交易，支持在线解码</t>
  </si>
  <si>
    <t>开发-开发在线文档展示</t>
  </si>
  <si>
    <t>write.cash App logo设计</t>
  </si>
  <si>
    <t>write.cash测试</t>
  </si>
  <si>
    <t>协议体系框架重构</t>
  </si>
  <si>
    <t>协议与方案</t>
  </si>
  <si>
    <t>框架升级</t>
  </si>
  <si>
    <t>协议体系整体重新调整，在保持自由开放的前提下，实现标准化、国际化。对于自由共识生态的自由演进、海外扩展和去中心化具有重要意义。</t>
  </si>
  <si>
    <t>协议体系重构</t>
  </si>
  <si>
    <t>在保持自由开放的前提下，实现标准化、国际化。对于自由共识生态的自由演进、海外扩展和去中心化具有重要意义。</t>
  </si>
  <si>
    <t>FEIP1自由协议升级</t>
  </si>
  <si>
    <t>https://github.com/freecashorg/FEIP/blob/master/FEIP1/FEIP1V6.md</t>
  </si>
  <si>
    <t>开发-CID解析兼容老板和新版，现已完成上线</t>
  </si>
  <si>
    <t>其他</t>
  </si>
  <si>
    <t>cid协议改版</t>
  </si>
  <si>
    <t>发布《cid协议改进建议》</t>
  </si>
  <si>
    <t>总结一年来cid协议设计使用经验，做出改进。</t>
  </si>
  <si>
    <t>https://bbs.cash/topic/539/</t>
  </si>
  <si>
    <t>开发社区cid新版协议，完成cid注册和cid注销功能</t>
  </si>
  <si>
    <t>发布《自由共识白皮书2.0》</t>
  </si>
  <si>
    <t>白皮书2.0</t>
  </si>
  <si>
    <t>http://freecash.cc/index.php?id=162</t>
  </si>
  <si>
    <t>开发社区密信协议：发信息，收信息</t>
  </si>
  <si>
    <t>开发-密信协议</t>
  </si>
  <si>
    <t>开发社区群协议：建群，加群，更新群信息，退出群</t>
  </si>
  <si>
    <t>开发-群协议</t>
  </si>
  <si>
    <t>开发社区保险柜协议：新增保险柜内容，删除保险柜内容</t>
  </si>
  <si>
    <t>开发-保险柜协议</t>
  </si>
  <si>
    <t>协议创建-留言(FEIP7V4)</t>
  </si>
  <si>
    <t>协议发布</t>
  </si>
  <si>
    <t>协议-发布</t>
  </si>
  <si>
    <t>协议创建-评价协议(FEIP16V1)</t>
  </si>
  <si>
    <t>协议创建-保险柜(FEIP17V3)</t>
  </si>
  <si>
    <t>协议创建-群组(FEIP19V1)</t>
  </si>
  <si>
    <t>发布协议《FIPA6V1_Inviter(en-US)》</t>
  </si>
  <si>
    <t>5月13日，发布协议《FIPA6V1_Inviter(en-US)》，定义cid的第一笔utxo的来源cid为其邀请人，建立cid之间的首个社会关系。https://bbs.cash/topic/562/</t>
  </si>
  <si>
    <t>发布协议《FEIP16V1_Evaluation》</t>
  </si>
  <si>
    <t>5月13日，发布协议《FEIP16V1_Evaluation》，用于CID对其他CID进行主观评价，形成CID的“声誉”参数。https://bbs.cash/topic/559/</t>
  </si>
  <si>
    <t>协议《FEIP29V1_Service(en-US)》草案发布</t>
  </si>
  <si>
    <t>5月13日，协议《FEIP29V1_Service(en-US)》草案发布，任何人可以自由发布自己愿意提供的服务。https://bbs.cash/topic/566/</t>
  </si>
  <si>
    <t>发布新的《Freecash Protocol List》</t>
  </si>
  <si>
    <t>5月13日，发布新的《Freecash Protocol List》，包含了已经使用和即将使用的16项协议。https://bbs.cash/topic/568/freecash-protocol-list。旧的协议可在原有的《Freecash协议列表》中找到。https://bbs.cash/topic/235/</t>
  </si>
  <si>
    <t>发布协议《FIPA4V1_Signature(en-US)》</t>
  </si>
  <si>
    <t>5月13日，发布协议《FIPA4V1_Signature(en-US)》，定义fch生态内签名数据的一般格式。https://bbs.cash/topic/569/</t>
  </si>
  <si>
    <t>更新《FEIP7V4_Message》</t>
  </si>
  <si>
    <t>协议更新</t>
  </si>
  <si>
    <t>协议-更新</t>
  </si>
  <si>
    <t>更新《FEIP17V3_Safe》</t>
  </si>
  <si>
    <t>更新《FEIP17V4_Safe》</t>
  </si>
  <si>
    <t>发布协议《FEIP26V1_Homepage(en-US)》</t>
  </si>
  <si>
    <t>5月13日，发布协议《FEIP26V1_Homepage(en-US)》和《FEIP27V1_NoticeFee(en-US)》，将原定义在CID中的主页和通知费独立为单独协议，以保证CID协议的稳健性。https://bbs.cash/topic/568/freecash-protocol-list</t>
  </si>
  <si>
    <t>发布协议《FEIP27V1_NoticeFee(en-US)》</t>
  </si>
  <si>
    <t>更新协议《FEIP6V5_Authorization(en-US)》</t>
  </si>
  <si>
    <t>5月13日，更新协议《FEIP6V5_Authorization(en-US)》，即原授权协议升级至新协议格式，并根据应用反馈，进行了修改。https://bbs.cash/topic/565/</t>
  </si>
  <si>
    <t>更新协议《FEIP7V4_Massege》</t>
  </si>
  <si>
    <t>5月13日，更新协议《FEIP7V4_Massege》（密信）即对原链上加密留言的升级。该协议已经在“密圈”app中实现，并在测试中。：https://bbs.cash/topic/558/</t>
  </si>
  <si>
    <t>更新协议《FEIP17V3_SafetyBox》</t>
  </si>
  <si>
    <t>5月13日，更新协议《FEIP17V3_SafetyBox》（保险柜）用于链上加密保存个人隐私数据。该协议已经在“密圈”app中实现，并在测试中。https://bbs.cash/topic/561/</t>
  </si>
  <si>
    <t>发布协议《FIPA4V2_Signature(en-US)》</t>
  </si>
  <si>
    <t>5月13日，发布协议《FIPA4V1_Signature(en-US)》，定义fch生态内签名数据的一般格式。https://bbs.cash/topic/570/</t>
  </si>
  <si>
    <t>发布协议《FIPA4V3_Signature(en-US)》</t>
  </si>
  <si>
    <t>5月13日，发布协议《FIPA4V1_Signature(en-US)》，定义fch生态内签名数据的一般格式。https://bbs.cash/topic/571/</t>
  </si>
  <si>
    <t>协议创建-自由协议(FEIP1V6)</t>
  </si>
  <si>
    <t>重要协议</t>
  </si>
  <si>
    <t>协议创建-身份协议(FEIP3V4)</t>
  </si>
  <si>
    <t>发布群协议《FEIP19V1_Group》</t>
  </si>
  <si>
    <t>4月4日 facjas_NC7N、C_armX发布群协议《FEIP19V1_Group》，任何人可以在链上自由创建交流群，任何人可以自由进出任何交流群。</t>
  </si>
  <si>
    <t>发布协议《FIPA4V1_CoinDays(en-US)》</t>
  </si>
  <si>
    <t>5月13日，发布协议《FIPA4V1_CoinDays(en-US)》，定义币天的具体算法。https://bbs.cash/topic/557/</t>
  </si>
  <si>
    <t>发布协议《FEIP19V1_Group》</t>
  </si>
  <si>
    <t>5月13日，发布协议《FEIP19V1_Group》（群）任何人可以在链上声明建立、加入或退出一个群。该协议已经在“密圈”app中实现，并在测试中。https://bbs.cash/topic/561/</t>
  </si>
  <si>
    <t>发布协议《FEIP28V1_Team(en-US)》</t>
  </si>
  <si>
    <t>5月13日，发布协议《FEIP28V1_Team(en-US)》（团队）https://bbs.cash/topic/567/ 用于在链上创建和管理团队。该协议已经在“密圈”app中实现，并在测试中。https://bbs.cash/topic/561/</t>
  </si>
  <si>
    <t>ifblock为sign.cash提供utxo</t>
  </si>
  <si>
    <t>运维</t>
  </si>
  <si>
    <t>dplanet_tvLS</t>
  </si>
  <si>
    <t>服务管理</t>
  </si>
  <si>
    <t>UTXO支持</t>
  </si>
  <si>
    <t>服务器管理</t>
  </si>
  <si>
    <t>FCH节点提供</t>
  </si>
  <si>
    <t>节点提供</t>
  </si>
  <si>
    <t>cash相关域名管理</t>
  </si>
  <si>
    <t>域名管理</t>
  </si>
  <si>
    <t>CID主页运维</t>
  </si>
  <si>
    <t>工具</t>
  </si>
  <si>
    <t>cid主页</t>
  </si>
  <si>
    <t>持续维护DPlanet并提供协作等相关功能</t>
  </si>
  <si>
    <t>dplanet</t>
  </si>
  <si>
    <t>sign.cash网站运维</t>
  </si>
  <si>
    <t>sign.cash</t>
  </si>
  <si>
    <t>运维-运维write.cash 正常运行</t>
  </si>
  <si>
    <t>coinex交易所FCH交易支持，三个主要交易对</t>
  </si>
  <si>
    <t>交易所</t>
  </si>
  <si>
    <t>交易所-coinex</t>
  </si>
  <si>
    <t>HT_K6gb</t>
  </si>
  <si>
    <t>HOO交易所持续提供FCH支持</t>
  </si>
  <si>
    <t>交易所-HOO</t>
  </si>
  <si>
    <t>交易所EXU提供FCH交易</t>
  </si>
  <si>
    <t>交易所-exu</t>
  </si>
  <si>
    <t>viabtc矿池持续运维</t>
  </si>
  <si>
    <t>矿池</t>
  </si>
  <si>
    <t>矿池-viabtc</t>
  </si>
  <si>
    <t>viabtc浏览器持续支持FCH</t>
  </si>
  <si>
    <t>浏览器</t>
  </si>
  <si>
    <t>浏览器-viabtc</t>
  </si>
  <si>
    <t>ifblock浏览器维护</t>
  </si>
  <si>
    <t>浏览器-机器人</t>
  </si>
  <si>
    <t>freecash.info运维</t>
  </si>
  <si>
    <t>浏览器-freecash.info</t>
  </si>
  <si>
    <t>BBS更新维护</t>
  </si>
  <si>
    <t>门户</t>
  </si>
  <si>
    <t>bbs.cash</t>
  </si>
  <si>
    <t>bbs.cash日常更新</t>
  </si>
  <si>
    <t>bbs.cash  日常运维</t>
  </si>
  <si>
    <t>bbs.cash运维</t>
  </si>
  <si>
    <t>bbs.cash内容</t>
  </si>
  <si>
    <t>freecash.cc网站日常运维</t>
  </si>
  <si>
    <t>freecash.cc动态板块文章日常发布</t>
  </si>
  <si>
    <t>freecash.cc推广</t>
  </si>
  <si>
    <t>freecash.cc 服务器费用支付</t>
  </si>
  <si>
    <t xml:space="preserve"> freecash.cc推广</t>
  </si>
  <si>
    <t>freecash.cc网站推广</t>
  </si>
  <si>
    <t>freecash.org运维</t>
  </si>
  <si>
    <t>freecash.org</t>
  </si>
  <si>
    <t>VIP网站水龙头、CID注册奖励资金的实时监控和支持</t>
  </si>
  <si>
    <t>VIP运维</t>
  </si>
  <si>
    <t>freecash.vip运维</t>
  </si>
  <si>
    <t>VIABTC钱包持续维护支持FCH</t>
  </si>
  <si>
    <t>钱包</t>
  </si>
  <si>
    <t>钱包-coinex</t>
  </si>
  <si>
    <t>IT_5x6B</t>
  </si>
  <si>
    <t>IF钱包持续支持</t>
  </si>
  <si>
    <t>钱包-if</t>
  </si>
  <si>
    <t>iftip机器人提供fch钱包服务</t>
  </si>
  <si>
    <t>钱包-机器人</t>
  </si>
  <si>
    <t>第五期贡献评估平台支持</t>
  </si>
  <si>
    <t>治理</t>
  </si>
  <si>
    <t>第五期贡献评估</t>
  </si>
  <si>
    <t>第五期贡献设计开发</t>
  </si>
  <si>
    <t>第五期贡献评估辅助设计</t>
  </si>
  <si>
    <t>第五期贡献评估前期测试</t>
  </si>
  <si>
    <t>第五期评估系统开发更新和维护</t>
  </si>
  <si>
    <t>第五期贡献奖励发放以及各投资项目分配发放表制作确认</t>
  </si>
  <si>
    <t>第五期贡献实施</t>
  </si>
  <si>
    <t>FCH第五期贡献直播</t>
  </si>
  <si>
    <t>FCH第五期贡献评估直播 海报</t>
  </si>
  <si>
    <t xml:space="preserve"> FCH第五期贡献奖励发放通知</t>
  </si>
  <si>
    <t>第五期贡献评估数据分组</t>
  </si>
  <si>
    <t>第五期贡献数据处理</t>
  </si>
  <si>
    <t>第五期贡献评估数据处理，分组</t>
  </si>
  <si>
    <t>第五期贡献评估管理协调统计</t>
  </si>
  <si>
    <t>第五期贡献数据整理</t>
  </si>
  <si>
    <t>第五期评估系结果统计</t>
  </si>
  <si>
    <t>第五期贡献评估报告撰写</t>
  </si>
  <si>
    <t>第五期评估报告</t>
  </si>
  <si>
    <t>第五期贡献奖励报告制作（英文版）</t>
  </si>
  <si>
    <t>第五期贡献奖励报告海报</t>
  </si>
  <si>
    <t>第五期贡献奖励报告发布</t>
  </si>
  <si>
    <t xml:space="preserve"> 第五期贡献奖励报告排版</t>
  </si>
  <si>
    <t>第五期贡献评估组织</t>
  </si>
  <si>
    <t>第五期评估组织</t>
  </si>
  <si>
    <t>第五期贡献评估全程协助</t>
  </si>
  <si>
    <t>第五期贡献评估各组长贡献（代填）</t>
  </si>
  <si>
    <t>参与第五期评估的所有组长贡献代为填报，评估完成后按照相应比例划分给各级评估小组组长</t>
  </si>
  <si>
    <t>设计第五次贡献评估方案</t>
  </si>
  <si>
    <t>3月12日主持《自由共识第五期贡献评估预备会议》</t>
  </si>
  <si>
    <t>讲解评估相关注意事项及问题，帮助成员更好的了解自由共识的治理机制</t>
  </si>
  <si>
    <t>3月12日参加《自由共识第五期贡献评估预备会议》</t>
  </si>
  <si>
    <t>FCH场外交易</t>
  </si>
  <si>
    <t>金融相关</t>
  </si>
  <si>
    <t>金融服务</t>
  </si>
  <si>
    <t>FCH定投服务</t>
  </si>
  <si>
    <t>FCH贡献贴现服务</t>
  </si>
  <si>
    <t>场外大额交易提供商</t>
  </si>
  <si>
    <t>对社区和爱好者提供FCH场外交易</t>
  </si>
  <si>
    <t>FCH贡献贴现服务 日常运营及维护</t>
  </si>
  <si>
    <t xml:space="preserve"> FCH算力租赁服务 日常运营及维护</t>
  </si>
  <si>
    <t>FCH场外交易服务 日常运营及维护</t>
  </si>
  <si>
    <t>FCH算力租赁营运与维护</t>
  </si>
  <si>
    <t>AEX交易所维护</t>
  </si>
  <si>
    <t>金融支持</t>
  </si>
  <si>
    <t>流动性挖矿提供</t>
  </si>
  <si>
    <t>交易所币价维护</t>
  </si>
  <si>
    <t>长期在COINEX承接抛压盘</t>
  </si>
  <si>
    <t>积极参与coinex的fch的AMM做市体验</t>
  </si>
  <si>
    <t xml:space="preserve"> FCH流动性维护</t>
  </si>
  <si>
    <t>Aex深度维护</t>
  </si>
  <si>
    <t>FCH流动性维护</t>
  </si>
  <si>
    <t>FCH市值维护</t>
  </si>
  <si>
    <t>市值维护</t>
  </si>
  <si>
    <t>FCH市值管理</t>
  </si>
  <si>
    <t>发起520币价拉盘行动</t>
  </si>
  <si>
    <t>520乘着利好拉盘FCH，期间几天吃进大量抛压筹码。</t>
  </si>
  <si>
    <t>fch日常管理</t>
  </si>
  <si>
    <t>日常管理</t>
  </si>
  <si>
    <t>往期贡献评估结果数据统计展示</t>
  </si>
  <si>
    <t>治理基金日常管理</t>
  </si>
  <si>
    <t>各期贡献奖励实时监测</t>
  </si>
  <si>
    <t>生态日常协调组织</t>
  </si>
  <si>
    <t>FCH日常管理</t>
  </si>
  <si>
    <t>出任第一届开发委员会委员</t>
  </si>
  <si>
    <t>委员会</t>
  </si>
  <si>
    <t>开发委员会-委员</t>
  </si>
  <si>
    <t>FCH第一届开发委员会委员</t>
  </si>
  <si>
    <t>FCH第一届开发委员会选举过程组织协调</t>
  </si>
  <si>
    <t>开发委员会组织协调</t>
  </si>
  <si>
    <t>FCH第一届开发委员会通知、组建完成等相关海报制作</t>
  </si>
  <si>
    <t>协调FCH第一届开发委员会开展工作</t>
  </si>
  <si>
    <t>组织第一次开发委员会建立</t>
  </si>
  <si>
    <t>出任第二届治理委员会委员</t>
  </si>
  <si>
    <t>治理委员会-委员</t>
  </si>
  <si>
    <t>FCH第二届治理委员会换届全程组织协调</t>
  </si>
  <si>
    <t>治理委员会组织协调</t>
  </si>
  <si>
    <t>FCH第二届治理委员会通知、组建完成等相关海报制作</t>
  </si>
  <si>
    <t>协调FCH第二届治理委员会开展工作</t>
  </si>
  <si>
    <t>FCH治理委员会选取规则变更通知文案以及海报的制作</t>
  </si>
  <si>
    <t>组织治理委员会换届</t>
  </si>
  <si>
    <t>币天销毁库开发</t>
  </si>
  <si>
    <t>主网与中间件</t>
  </si>
  <si>
    <t>币天销毁库</t>
  </si>
  <si>
    <t>开发-币天销毁库</t>
  </si>
  <si>
    <t>对外接口-获取公钥私钥地址以及助记符接口</t>
  </si>
  <si>
    <t>对外接口</t>
  </si>
  <si>
    <t>获取公钥私钥地址以及助记符接口</t>
  </si>
  <si>
    <t>对外接口-签名认证接口</t>
  </si>
  <si>
    <t>对外接口-消息签名接口</t>
  </si>
  <si>
    <t>对外接口-通过地址获取公钥接口</t>
  </si>
  <si>
    <t>对外接口-广播交易接口</t>
  </si>
  <si>
    <t>对外接口-交易解码接口</t>
  </si>
  <si>
    <t>对外接口-基于新版签名格式CID的单点登陆</t>
  </si>
  <si>
    <t xml:space="preserve">1.注册密码接口
2.获取随机码接口
3.签名登陆接口
4.密码登录
5.验证token是否有效接口
</t>
  </si>
  <si>
    <t>会议-存储接口以及协议内容和进展</t>
  </si>
  <si>
    <t>分布式存储系统</t>
  </si>
  <si>
    <t>会议确认了接口的名称，参数以及返回值</t>
  </si>
  <si>
    <t>freedrive-文件存储get接口</t>
  </si>
  <si>
    <t>freedrive-文件存储put接口</t>
  </si>
  <si>
    <t>freedrive-文件存储check接口</t>
  </si>
  <si>
    <t>freedrive-文件存储index接口</t>
  </si>
  <si>
    <t>基于IPFS存储系统的存储服务接口</t>
  </si>
  <si>
    <t>3月17日 基于IPFS存储系统的存储服务接口完成，进入测试阶段。该服务将支持云备忘、文件柜等更多自由共识应用的分布式存储。</t>
  </si>
  <si>
    <t>线下讨论文件管理系统逻辑</t>
  </si>
  <si>
    <t>发布了FCH的Java版本工具库</t>
  </si>
  <si>
    <t>技术文档</t>
  </si>
  <si>
    <t>发布Java版本工具库</t>
  </si>
  <si>
    <t>主要功能有地址生成、交易签名、消息签名和验证、hash计算。</t>
  </si>
  <si>
    <t>https://github.com/hbyscpp/bitcoinj 的fch分支，查看FchTool类</t>
  </si>
  <si>
    <t>发布《ECC256k1-AESCBC数字信封算法》</t>
  </si>
  <si>
    <t>加密算法</t>
  </si>
  <si>
    <t>4月25日 facjas_NC7N发布《ECC256k1-AESCBC数字信封算法》，详细解析ECC256k1-AESCBC加密算法的实现方式和参数设置，以便统一该算法在生态各应用中的实现。</t>
  </si>
  <si>
    <t>多重签名测试与文档</t>
  </si>
  <si>
    <t>开发-多签测试</t>
  </si>
  <si>
    <t xml:space="preserve">https://www.jianshu.com/p/9dca5de620cf </t>
  </si>
  <si>
    <t>头像系统共计700个元素的原创设计</t>
  </si>
  <si>
    <t>头像系统</t>
  </si>
  <si>
    <t>头像</t>
  </si>
  <si>
    <t>3月3日 发布《FEIPxV1_头像(zh-CN)(协议草案)》</t>
  </si>
  <si>
    <t>https://bbs.cash/topic/542/</t>
  </si>
  <si>
    <t>头像系统总体设计</t>
  </si>
  <si>
    <t>5月12日，FCH个性头像系统完成图像制作。该系统为每个FCH地址提供唯一的头像，从而实现私钥、公钥、地址、CID、头像的一一对应，使CID可视化。该系统将会开放，fch生态所有应用均可采用。BTC、BCH等也可以采用该头像系统。</t>
  </si>
  <si>
    <t>主网扩容组织协调</t>
  </si>
  <si>
    <t>主网扩容</t>
  </si>
  <si>
    <t>主网扩容技术协调</t>
  </si>
  <si>
    <t>主网升级部分节点故障解决</t>
  </si>
  <si>
    <t>3月22日 主网升级后，第一笔超过220字节OP_RETURN交易发布于641400区块。若干尚未正确升级的节点无法同步，在Edward_vEkC、cunzhang_S6MF、caic_f5f5、C_armX、facjas_NC7N的帮助下，这些节点完成了升级，也为以后的硬分叉升级积累了经验。</t>
  </si>
  <si>
    <t>FP7TpU1ho8XkhKyEPeg2eY8rGmMFqUvEkC</t>
  </si>
  <si>
    <t>3月22日 主网升级后，第一笔超过220字节OP_RETURN交易发布于641400区块。若干尚未正确升级的节点无法同步，在Edward_vEkC、cunzhang_S6MF、caic_f5f5、C_armX、facjas_NC8N的帮助下，这些节点完成了升级，也为以后的硬分叉升级积累了经验。</t>
  </si>
  <si>
    <t>3月22日 主网升级后，第一笔超过220字节OP_RETURN交易发布于641400区块。若干尚未正确升级的节点无法同步，在Edward_vEkC、cunzhang_S6MF、caic_f5f5、C_armX、facjas_NC9N的帮助下，这些节点完成了升级，也为以后的硬分叉升级积累了经验。</t>
  </si>
  <si>
    <t>3月22日 主网升级后，第一笔超过220字节OP_RETURN交易发布于641400区块。若干尚未正确升级的节点无法同步，在Edward_vEkC、cunzhang_S6MF、caic_f5f5、C_armX、facjas_NC10N的帮助下，这些节点完成了升级，也为以后的硬分叉升级积累了经验。</t>
  </si>
  <si>
    <t>3月22日 主网升级后，第一笔超过220字节OP_RETURN交易发布于641400区块。若干尚未正确升级的节点无法同步，在Edward_vEkC、cunzhang_S6MF、caic_f5f5、C_armX、facjas_NC11N的帮助下，这些节点完成了升级，也为以后的硬分叉升级积累了经验。</t>
  </si>
</sst>
</file>

<file path=xl/styles.xml><?xml version="1.0" encoding="utf-8"?>
<styleSheet xmlns="http://schemas.openxmlformats.org/spreadsheetml/2006/main">
  <numFmts count="8">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0.00_);[Red]\(0.00\)"/>
    <numFmt numFmtId="177" formatCode="0.0000%"/>
    <numFmt numFmtId="178" formatCode="0.000%"/>
    <numFmt numFmtId="179" formatCode="0.00000%"/>
  </numFmts>
  <fonts count="21">
    <font>
      <sz val="11"/>
      <color theme="1"/>
      <name val="等线"/>
      <charset val="134"/>
      <scheme val="minor"/>
    </font>
    <font>
      <b/>
      <sz val="18"/>
      <color theme="1"/>
      <name val="等线"/>
      <charset val="134"/>
      <scheme val="minor"/>
    </font>
    <font>
      <sz val="11"/>
      <color theme="1"/>
      <name val="等线"/>
      <charset val="0"/>
      <scheme val="minor"/>
    </font>
    <font>
      <sz val="11"/>
      <color theme="0"/>
      <name val="等线"/>
      <charset val="0"/>
      <scheme val="minor"/>
    </font>
    <font>
      <b/>
      <sz val="18"/>
      <color theme="3"/>
      <name val="等线"/>
      <charset val="134"/>
      <scheme val="minor"/>
    </font>
    <font>
      <sz val="11"/>
      <color rgb="FF3F3F76"/>
      <name val="等线"/>
      <charset val="0"/>
      <scheme val="minor"/>
    </font>
    <font>
      <sz val="11"/>
      <color rgb="FF9C0006"/>
      <name val="等线"/>
      <charset val="0"/>
      <scheme val="minor"/>
    </font>
    <font>
      <i/>
      <sz val="11"/>
      <color rgb="FF7F7F7F"/>
      <name val="等线"/>
      <charset val="0"/>
      <scheme val="minor"/>
    </font>
    <font>
      <u/>
      <sz val="11"/>
      <color rgb="FF800080"/>
      <name val="等线"/>
      <charset val="0"/>
      <scheme val="minor"/>
    </font>
    <font>
      <u/>
      <sz val="11"/>
      <color rgb="FF0000FF"/>
      <name val="等线"/>
      <charset val="0"/>
      <scheme val="minor"/>
    </font>
    <font>
      <b/>
      <sz val="11"/>
      <color theme="3"/>
      <name val="等线"/>
      <charset val="134"/>
      <scheme val="minor"/>
    </font>
    <font>
      <sz val="11"/>
      <color rgb="FFFF0000"/>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sz val="11"/>
      <color rgb="FF006100"/>
      <name val="等线"/>
      <charset val="0"/>
      <scheme val="minor"/>
    </font>
    <font>
      <b/>
      <sz val="11"/>
      <color theme="1"/>
      <name val="等线"/>
      <charset val="0"/>
      <scheme val="minor"/>
    </font>
    <font>
      <sz val="11"/>
      <color rgb="FF9C6500"/>
      <name val="等线"/>
      <charset val="0"/>
      <scheme val="minor"/>
    </font>
  </fonts>
  <fills count="33">
    <fill>
      <patternFill patternType="none"/>
    </fill>
    <fill>
      <patternFill patternType="gray125"/>
    </fill>
    <fill>
      <patternFill patternType="solid">
        <fgColor theme="4" tint="0.599993896298105"/>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bgColor indexed="64"/>
      </patternFill>
    </fill>
    <fill>
      <patternFill patternType="solid">
        <fgColor theme="5"/>
        <bgColor indexed="64"/>
      </patternFill>
    </fill>
    <fill>
      <patternFill patternType="solid">
        <fgColor rgb="FFFFFFCC"/>
        <bgColor indexed="64"/>
      </patternFill>
    </fill>
    <fill>
      <patternFill patternType="solid">
        <fgColor theme="8" tint="0.599993896298105"/>
        <bgColor indexed="64"/>
      </patternFill>
    </fill>
    <fill>
      <patternFill patternType="solid">
        <fgColor theme="7" tint="0.399975585192419"/>
        <bgColor indexed="64"/>
      </patternFill>
    </fill>
    <fill>
      <patternFill patternType="solid">
        <fgColor theme="5" tint="0.599993896298105"/>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rgb="FFFFCC99"/>
        <bgColor indexed="64"/>
      </patternFill>
    </fill>
    <fill>
      <patternFill patternType="solid">
        <fgColor rgb="FFFFC7CE"/>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7"/>
        <bgColor indexed="64"/>
      </patternFill>
    </fill>
    <fill>
      <patternFill patternType="solid">
        <fgColor theme="6"/>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EB9C"/>
        <bgColor indexed="64"/>
      </patternFill>
    </fill>
    <fill>
      <patternFill patternType="solid">
        <fgColor theme="4"/>
        <bgColor indexed="64"/>
      </patternFill>
    </fill>
    <fill>
      <patternFill patternType="solid">
        <fgColor theme="9"/>
        <bgColor indexed="64"/>
      </patternFill>
    </fill>
  </fills>
  <borders count="9">
    <border>
      <left/>
      <right/>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2" fillId="3" borderId="0" applyNumberFormat="0" applyBorder="0" applyAlignment="0" applyProtection="0">
      <alignment vertical="center"/>
    </xf>
    <xf numFmtId="0" fontId="5" fillId="14"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 fillId="4" borderId="0" applyNumberFormat="0" applyBorder="0" applyAlignment="0" applyProtection="0">
      <alignment vertical="center"/>
    </xf>
    <xf numFmtId="0" fontId="6" fillId="15" borderId="0" applyNumberFormat="0" applyBorder="0" applyAlignment="0" applyProtection="0">
      <alignment vertical="center"/>
    </xf>
    <xf numFmtId="43" fontId="0" fillId="0" borderId="0" applyFont="0" applyFill="0" applyBorder="0" applyAlignment="0" applyProtection="0">
      <alignment vertical="center"/>
    </xf>
    <xf numFmtId="0" fontId="3" fillId="18"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0" fillId="8" borderId="1" applyNumberFormat="0" applyFont="0" applyAlignment="0" applyProtection="0">
      <alignment vertical="center"/>
    </xf>
    <xf numFmtId="0" fontId="3" fillId="13" borderId="0" applyNumberFormat="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4"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3" fillId="24" borderId="0" applyNumberFormat="0" applyBorder="0" applyAlignment="0" applyProtection="0">
      <alignment vertical="center"/>
    </xf>
    <xf numFmtId="0" fontId="10" fillId="0" borderId="4" applyNumberFormat="0" applyFill="0" applyAlignment="0" applyProtection="0">
      <alignment vertical="center"/>
    </xf>
    <xf numFmtId="0" fontId="3" fillId="10" borderId="0" applyNumberFormat="0" applyBorder="0" applyAlignment="0" applyProtection="0">
      <alignment vertical="center"/>
    </xf>
    <xf numFmtId="0" fontId="14" fillId="27" borderId="5" applyNumberFormat="0" applyAlignment="0" applyProtection="0">
      <alignment vertical="center"/>
    </xf>
    <xf numFmtId="0" fontId="15" fillId="27" borderId="2" applyNumberFormat="0" applyAlignment="0" applyProtection="0">
      <alignment vertical="center"/>
    </xf>
    <xf numFmtId="0" fontId="16" fillId="28" borderId="6" applyNumberFormat="0" applyAlignment="0" applyProtection="0">
      <alignment vertical="center"/>
    </xf>
    <xf numFmtId="0" fontId="2" fillId="23" borderId="0" applyNumberFormat="0" applyBorder="0" applyAlignment="0" applyProtection="0">
      <alignment vertical="center"/>
    </xf>
    <xf numFmtId="0" fontId="3" fillId="7" borderId="0" applyNumberFormat="0" applyBorder="0" applyAlignment="0" applyProtection="0">
      <alignment vertical="center"/>
    </xf>
    <xf numFmtId="0" fontId="17" fillId="0" borderId="7" applyNumberFormat="0" applyFill="0" applyAlignment="0" applyProtection="0">
      <alignment vertical="center"/>
    </xf>
    <xf numFmtId="0" fontId="19" fillId="0" borderId="8" applyNumberFormat="0" applyFill="0" applyAlignment="0" applyProtection="0">
      <alignment vertical="center"/>
    </xf>
    <xf numFmtId="0" fontId="18" fillId="29" borderId="0" applyNumberFormat="0" applyBorder="0" applyAlignment="0" applyProtection="0">
      <alignment vertical="center"/>
    </xf>
    <xf numFmtId="0" fontId="20" fillId="30" borderId="0" applyNumberFormat="0" applyBorder="0" applyAlignment="0" applyProtection="0">
      <alignment vertical="center"/>
    </xf>
    <xf numFmtId="0" fontId="2" fillId="26" borderId="0" applyNumberFormat="0" applyBorder="0" applyAlignment="0" applyProtection="0">
      <alignment vertical="center"/>
    </xf>
    <xf numFmtId="0" fontId="3" fillId="31" borderId="0" applyNumberFormat="0" applyBorder="0" applyAlignment="0" applyProtection="0">
      <alignment vertical="center"/>
    </xf>
    <xf numFmtId="0" fontId="2" fillId="12" borderId="0" applyNumberFormat="0" applyBorder="0" applyAlignment="0" applyProtection="0">
      <alignment vertical="center"/>
    </xf>
    <xf numFmtId="0" fontId="2" fillId="2" borderId="0" applyNumberFormat="0" applyBorder="0" applyAlignment="0" applyProtection="0">
      <alignment vertical="center"/>
    </xf>
    <xf numFmtId="0" fontId="2" fillId="25" borderId="0" applyNumberFormat="0" applyBorder="0" applyAlignment="0" applyProtection="0">
      <alignment vertical="center"/>
    </xf>
    <xf numFmtId="0" fontId="2" fillId="11" borderId="0" applyNumberFormat="0" applyBorder="0" applyAlignment="0" applyProtection="0">
      <alignment vertical="center"/>
    </xf>
    <xf numFmtId="0" fontId="3" fillId="22" borderId="0" applyNumberFormat="0" applyBorder="0" applyAlignment="0" applyProtection="0">
      <alignment vertical="center"/>
    </xf>
    <xf numFmtId="0" fontId="3" fillId="21" borderId="0" applyNumberFormat="0" applyBorder="0" applyAlignment="0" applyProtection="0">
      <alignment vertical="center"/>
    </xf>
    <xf numFmtId="0" fontId="2" fillId="20" borderId="0" applyNumberFormat="0" applyBorder="0" applyAlignment="0" applyProtection="0">
      <alignment vertical="center"/>
    </xf>
    <xf numFmtId="0" fontId="2" fillId="17" borderId="0" applyNumberFormat="0" applyBorder="0" applyAlignment="0" applyProtection="0">
      <alignment vertical="center"/>
    </xf>
    <xf numFmtId="0" fontId="3" fillId="6" borderId="0" applyNumberFormat="0" applyBorder="0" applyAlignment="0" applyProtection="0">
      <alignment vertical="center"/>
    </xf>
    <xf numFmtId="0" fontId="2" fillId="9" borderId="0" applyNumberFormat="0" applyBorder="0" applyAlignment="0" applyProtection="0">
      <alignment vertical="center"/>
    </xf>
    <xf numFmtId="0" fontId="3" fillId="19" borderId="0" applyNumberFormat="0" applyBorder="0" applyAlignment="0" applyProtection="0">
      <alignment vertical="center"/>
    </xf>
    <xf numFmtId="0" fontId="3" fillId="32" borderId="0" applyNumberFormat="0" applyBorder="0" applyAlignment="0" applyProtection="0">
      <alignment vertical="center"/>
    </xf>
    <xf numFmtId="0" fontId="2" fillId="5" borderId="0" applyNumberFormat="0" applyBorder="0" applyAlignment="0" applyProtection="0">
      <alignment vertical="center"/>
    </xf>
    <xf numFmtId="0" fontId="3" fillId="16" borderId="0" applyNumberFormat="0" applyBorder="0" applyAlignment="0" applyProtection="0">
      <alignment vertical="center"/>
    </xf>
  </cellStyleXfs>
  <cellXfs count="33">
    <xf numFmtId="0" fontId="0" fillId="0" borderId="0" xfId="0">
      <alignment vertical="center"/>
    </xf>
    <xf numFmtId="0" fontId="0" fillId="0" borderId="0" xfId="0" applyFill="1" applyAlignment="1">
      <alignment vertical="center"/>
    </xf>
    <xf numFmtId="0" fontId="0" fillId="0" borderId="0" xfId="0" applyFill="1">
      <alignment vertical="center"/>
    </xf>
    <xf numFmtId="179" fontId="0" fillId="0" borderId="0" xfId="0" applyNumberFormat="1" applyFill="1">
      <alignment vertical="center"/>
    </xf>
    <xf numFmtId="178" fontId="0" fillId="0" borderId="0" xfId="0" applyNumberFormat="1" applyFill="1">
      <alignment vertical="center"/>
    </xf>
    <xf numFmtId="176" fontId="0" fillId="0" borderId="0" xfId="11" applyNumberFormat="1" applyFont="1" applyFill="1">
      <alignment vertical="center"/>
    </xf>
    <xf numFmtId="178" fontId="0" fillId="0" borderId="0" xfId="11" applyNumberFormat="1" applyFont="1" applyFill="1" applyAlignment="1">
      <alignment horizontal="center" vertical="center" wrapText="1"/>
    </xf>
    <xf numFmtId="0" fontId="0" fillId="0" borderId="0" xfId="0" applyNumberFormat="1" applyFill="1" applyAlignment="1">
      <alignment horizontal="center" vertical="center" wrapText="1"/>
    </xf>
    <xf numFmtId="179" fontId="0" fillId="0" borderId="0" xfId="0" applyNumberFormat="1" applyFill="1" applyAlignment="1">
      <alignment horizontal="center" vertical="center" wrapText="1"/>
    </xf>
    <xf numFmtId="0" fontId="0" fillId="0" borderId="0" xfId="0" applyFill="1" applyAlignment="1">
      <alignment horizontal="center" vertical="center" wrapText="1"/>
    </xf>
    <xf numFmtId="10" fontId="0" fillId="0" borderId="0" xfId="11" applyNumberFormat="1" applyFont="1" applyFill="1" applyAlignment="1">
      <alignment horizontal="center" vertical="center" wrapText="1"/>
    </xf>
    <xf numFmtId="10" fontId="0" fillId="0" borderId="0" xfId="11" applyNumberFormat="1" applyFont="1" applyFill="1">
      <alignment vertical="center"/>
    </xf>
    <xf numFmtId="0" fontId="1" fillId="0" borderId="0" xfId="0" applyFont="1" applyFill="1" applyAlignment="1">
      <alignment horizontal="center" vertical="center"/>
    </xf>
    <xf numFmtId="0" fontId="1" fillId="0" borderId="0" xfId="0" applyFont="1" applyFill="1" applyAlignment="1">
      <alignment horizontal="center" vertical="center" wrapText="1"/>
    </xf>
    <xf numFmtId="178" fontId="0" fillId="0" borderId="0" xfId="0" applyNumberFormat="1" applyFont="1" applyFill="1">
      <alignment vertical="center"/>
    </xf>
    <xf numFmtId="0" fontId="0" fillId="0" borderId="0" xfId="0" applyFill="1" applyBorder="1">
      <alignment vertical="center"/>
    </xf>
    <xf numFmtId="179" fontId="0" fillId="0" borderId="0" xfId="0" applyNumberFormat="1" applyFill="1" applyBorder="1">
      <alignment vertical="center"/>
    </xf>
    <xf numFmtId="178" fontId="0" fillId="0" borderId="0" xfId="0" applyNumberFormat="1" applyFill="1" applyBorder="1">
      <alignment vertical="center"/>
    </xf>
    <xf numFmtId="176" fontId="0" fillId="0" borderId="0" xfId="11" applyNumberFormat="1" applyFont="1" applyFill="1" applyBorder="1">
      <alignment vertical="center"/>
    </xf>
    <xf numFmtId="178" fontId="0" fillId="0" borderId="0" xfId="11" applyNumberFormat="1" applyFont="1" applyFill="1" applyBorder="1" applyAlignment="1">
      <alignment horizontal="center" vertical="center" wrapText="1"/>
    </xf>
    <xf numFmtId="177" fontId="0" fillId="0" borderId="0" xfId="11" applyNumberFormat="1" applyFont="1" applyFill="1" applyAlignment="1">
      <alignment horizontal="center" vertical="center" wrapText="1"/>
    </xf>
    <xf numFmtId="10" fontId="0" fillId="0" borderId="0" xfId="11" applyNumberFormat="1" applyFont="1" applyFill="1" applyBorder="1" applyAlignment="1">
      <alignment horizontal="center" vertical="center" wrapText="1"/>
    </xf>
    <xf numFmtId="10" fontId="1" fillId="0" borderId="0" xfId="0" applyNumberFormat="1" applyFont="1" applyFill="1" applyAlignment="1">
      <alignment horizontal="center" vertical="center"/>
    </xf>
    <xf numFmtId="10" fontId="0" fillId="0" borderId="0" xfId="11" applyNumberFormat="1" applyFont="1" applyFill="1" applyBorder="1">
      <alignment vertical="center"/>
    </xf>
    <xf numFmtId="14" fontId="0" fillId="0" borderId="0" xfId="0" applyNumberFormat="1" applyFill="1" applyBorder="1">
      <alignment vertical="center"/>
    </xf>
    <xf numFmtId="22" fontId="0" fillId="0" borderId="0" xfId="0" applyNumberFormat="1" applyFill="1" applyBorder="1">
      <alignment vertical="center"/>
    </xf>
    <xf numFmtId="0" fontId="0" fillId="0" borderId="0" xfId="0" applyFill="1" applyBorder="1" applyAlignment="1">
      <alignment vertical="center"/>
    </xf>
    <xf numFmtId="179" fontId="0" fillId="0" borderId="0" xfId="0" applyNumberFormat="1" applyFill="1" applyBorder="1" applyAlignment="1">
      <alignment vertical="center"/>
    </xf>
    <xf numFmtId="0" fontId="0" fillId="0" borderId="0" xfId="0" applyNumberFormat="1" applyFill="1" applyBorder="1" applyAlignment="1">
      <alignment horizontal="center" vertical="center" wrapText="1"/>
    </xf>
    <xf numFmtId="179" fontId="0" fillId="0" borderId="0" xfId="0" applyNumberFormat="1" applyFill="1" applyBorder="1" applyAlignment="1">
      <alignment horizontal="center" vertical="center" wrapText="1"/>
    </xf>
    <xf numFmtId="14" fontId="0" fillId="0" borderId="0" xfId="0" applyNumberFormat="1" applyFill="1">
      <alignment vertical="center"/>
    </xf>
    <xf numFmtId="0" fontId="0" fillId="0" borderId="0" xfId="0" applyBorder="1">
      <alignment vertical="center"/>
    </xf>
    <xf numFmtId="22" fontId="0" fillId="0" borderId="0" xfId="0" applyNumberForma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Z421"/>
  <sheetViews>
    <sheetView tabSelected="1" zoomScale="90" zoomScaleNormal="90" workbookViewId="0">
      <selection activeCell="P3" sqref="P3:P9"/>
    </sheetView>
  </sheetViews>
  <sheetFormatPr defaultColWidth="8.88333333333333" defaultRowHeight="14.25"/>
  <cols>
    <col min="1" max="1" width="8.75" style="2" customWidth="1"/>
    <col min="2" max="2" width="15.25" style="3" customWidth="1"/>
    <col min="3" max="3" width="29.1083333333333" style="3" customWidth="1"/>
    <col min="4" max="4" width="8.75" style="4" customWidth="1"/>
    <col min="5" max="5" width="12.875" style="5" customWidth="1"/>
    <col min="6" max="6" width="8.875" style="6" customWidth="1"/>
    <col min="7" max="7" width="9" style="7" customWidth="1"/>
    <col min="8" max="8" width="12" style="8" customWidth="1"/>
    <col min="9" max="9" width="8.88333333333333" style="9"/>
    <col min="10" max="10" width="12.2166666666667" style="10" customWidth="1"/>
    <col min="11" max="11" width="10.25" style="7" customWidth="1"/>
    <col min="12" max="12" width="9.75" style="8" customWidth="1"/>
    <col min="13" max="13" width="12" style="8" customWidth="1"/>
    <col min="14" max="14" width="10.875" style="10" customWidth="1"/>
    <col min="15" max="15" width="9.375" style="7" customWidth="1"/>
    <col min="16" max="16" width="10.825" style="8" customWidth="1"/>
    <col min="17" max="17" width="14.025" style="8" customWidth="1"/>
    <col min="18" max="18" width="10.1416666666667" style="11" customWidth="1"/>
    <col min="19" max="24" width="9" style="2" customWidth="1"/>
    <col min="25" max="25" width="15.8833333333333" style="2" customWidth="1"/>
    <col min="26" max="26" width="9" style="2" customWidth="1"/>
    <col min="27" max="16384" width="8.88333333333333" style="2"/>
  </cols>
  <sheetData>
    <row r="1" ht="23.25" spans="1:26">
      <c r="A1" s="12" t="s">
        <v>0</v>
      </c>
      <c r="B1" s="12"/>
      <c r="C1" s="12"/>
      <c r="D1" s="12"/>
      <c r="E1" s="12"/>
      <c r="F1" s="13"/>
      <c r="G1" s="13"/>
      <c r="H1" s="13"/>
      <c r="I1" s="13"/>
      <c r="J1" s="13"/>
      <c r="K1" s="13"/>
      <c r="L1" s="13"/>
      <c r="M1" s="13"/>
      <c r="N1" s="13"/>
      <c r="O1" s="13"/>
      <c r="P1" s="13"/>
      <c r="Q1" s="13"/>
      <c r="R1" s="22"/>
      <c r="S1" s="12"/>
      <c r="T1" s="12"/>
      <c r="U1" s="12"/>
      <c r="V1" s="12"/>
      <c r="W1" s="12"/>
      <c r="X1" s="12"/>
      <c r="Y1" s="12"/>
      <c r="Z1" s="12"/>
    </row>
    <row r="2" spans="1:26">
      <c r="A2" s="2" t="s">
        <v>1</v>
      </c>
      <c r="B2" s="3" t="s">
        <v>2</v>
      </c>
      <c r="C2" s="3" t="s">
        <v>3</v>
      </c>
      <c r="D2" s="14" t="s">
        <v>4</v>
      </c>
      <c r="E2" s="5" t="s">
        <v>5</v>
      </c>
      <c r="F2" s="6" t="s">
        <v>6</v>
      </c>
      <c r="G2" s="7" t="s">
        <v>7</v>
      </c>
      <c r="H2" s="8" t="s">
        <v>8</v>
      </c>
      <c r="I2" s="9" t="s">
        <v>9</v>
      </c>
      <c r="J2" s="10" t="s">
        <v>10</v>
      </c>
      <c r="K2" s="7" t="s">
        <v>11</v>
      </c>
      <c r="L2" s="8" t="s">
        <v>12</v>
      </c>
      <c r="M2" s="8" t="s">
        <v>13</v>
      </c>
      <c r="N2" s="10" t="s">
        <v>14</v>
      </c>
      <c r="O2" s="7" t="s">
        <v>15</v>
      </c>
      <c r="P2" s="20" t="s">
        <v>16</v>
      </c>
      <c r="Q2" s="8" t="s">
        <v>17</v>
      </c>
      <c r="R2" s="11" t="s">
        <v>18</v>
      </c>
      <c r="S2" s="2" t="s">
        <v>19</v>
      </c>
      <c r="T2" s="2" t="s">
        <v>20</v>
      </c>
      <c r="U2" s="2" t="s">
        <v>21</v>
      </c>
      <c r="V2" s="2" t="s">
        <v>22</v>
      </c>
      <c r="W2" s="2" t="s">
        <v>23</v>
      </c>
      <c r="X2" s="2" t="s">
        <v>24</v>
      </c>
      <c r="Y2" s="2" t="s">
        <v>25</v>
      </c>
      <c r="Z2" s="2" t="s">
        <v>26</v>
      </c>
    </row>
    <row r="3" spans="1:26">
      <c r="A3" s="15">
        <v>3371</v>
      </c>
      <c r="B3" s="16" t="s">
        <v>27</v>
      </c>
      <c r="C3" s="16" t="s">
        <v>28</v>
      </c>
      <c r="D3" s="17">
        <v>0.001</v>
      </c>
      <c r="E3" s="18">
        <v>1620</v>
      </c>
      <c r="F3" s="19">
        <v>0.1</v>
      </c>
      <c r="G3" s="7">
        <v>8301</v>
      </c>
      <c r="H3" s="8" t="s">
        <v>29</v>
      </c>
      <c r="I3" s="9" t="s">
        <v>30</v>
      </c>
      <c r="J3" s="21">
        <v>0.2</v>
      </c>
      <c r="K3" s="7">
        <v>8201</v>
      </c>
      <c r="L3" s="8" t="s">
        <v>29</v>
      </c>
      <c r="M3" s="8" t="s">
        <v>31</v>
      </c>
      <c r="N3" s="21">
        <v>0.4</v>
      </c>
      <c r="O3" s="7">
        <v>8101</v>
      </c>
      <c r="P3" s="8" t="s">
        <v>29</v>
      </c>
      <c r="Q3" s="8" t="s">
        <v>32</v>
      </c>
      <c r="R3" s="23">
        <v>0.125</v>
      </c>
      <c r="S3" s="15"/>
      <c r="T3" s="15"/>
      <c r="U3" s="15"/>
      <c r="V3" s="15"/>
      <c r="W3" s="15"/>
      <c r="X3" s="15"/>
      <c r="Y3" s="25">
        <v>44367.526712963</v>
      </c>
      <c r="Z3" s="15"/>
    </row>
    <row r="4" spans="1:25">
      <c r="A4" s="15">
        <v>3372</v>
      </c>
      <c r="B4" s="16" t="s">
        <v>27</v>
      </c>
      <c r="C4" s="16" t="s">
        <v>33</v>
      </c>
      <c r="D4" s="17">
        <v>0.0011</v>
      </c>
      <c r="E4" s="18">
        <v>1782</v>
      </c>
      <c r="F4" s="19"/>
      <c r="J4" s="21"/>
      <c r="N4" s="21"/>
      <c r="R4" s="23">
        <v>0.1375</v>
      </c>
      <c r="Y4" s="25">
        <v>44367.5268865741</v>
      </c>
    </row>
    <row r="5" spans="1:25">
      <c r="A5" s="15">
        <v>3413</v>
      </c>
      <c r="B5" s="16" t="s">
        <v>34</v>
      </c>
      <c r="C5" s="16" t="s">
        <v>35</v>
      </c>
      <c r="D5" s="17">
        <v>0.0006</v>
      </c>
      <c r="E5" s="18">
        <v>972</v>
      </c>
      <c r="F5" s="19"/>
      <c r="J5" s="21"/>
      <c r="N5" s="21"/>
      <c r="R5" s="23">
        <v>0.075</v>
      </c>
      <c r="Y5" s="25">
        <v>44369.6122222222</v>
      </c>
    </row>
    <row r="6" spans="1:26">
      <c r="A6" s="15">
        <v>3415</v>
      </c>
      <c r="B6" s="16" t="s">
        <v>36</v>
      </c>
      <c r="C6" s="16" t="s">
        <v>37</v>
      </c>
      <c r="D6" s="17">
        <v>0.0017</v>
      </c>
      <c r="E6" s="18">
        <v>2754</v>
      </c>
      <c r="F6" s="19"/>
      <c r="J6" s="21"/>
      <c r="N6" s="21"/>
      <c r="R6" s="23">
        <v>0.2125</v>
      </c>
      <c r="S6" s="15"/>
      <c r="T6" s="15"/>
      <c r="U6" s="15"/>
      <c r="V6" s="15"/>
      <c r="W6" s="15"/>
      <c r="X6" s="15"/>
      <c r="Y6" s="25">
        <v>44369.8924189815</v>
      </c>
      <c r="Z6" s="15"/>
    </row>
    <row r="7" spans="1:26">
      <c r="A7" s="15">
        <v>3479</v>
      </c>
      <c r="B7" s="16" t="s">
        <v>29</v>
      </c>
      <c r="C7" s="16" t="s">
        <v>37</v>
      </c>
      <c r="D7" s="17">
        <v>0.0016</v>
      </c>
      <c r="E7" s="18">
        <v>2592</v>
      </c>
      <c r="F7" s="19"/>
      <c r="J7" s="21"/>
      <c r="N7" s="21"/>
      <c r="R7" s="23">
        <v>0.2</v>
      </c>
      <c r="S7" s="15" t="s">
        <v>38</v>
      </c>
      <c r="T7" s="2" t="s">
        <v>39</v>
      </c>
      <c r="U7" s="2" t="s">
        <v>39</v>
      </c>
      <c r="V7" s="2" t="s">
        <v>39</v>
      </c>
      <c r="W7" s="2" t="s">
        <v>39</v>
      </c>
      <c r="X7" s="2" t="s">
        <v>39</v>
      </c>
      <c r="Y7" s="25">
        <v>44371.4718055556</v>
      </c>
      <c r="Z7" s="2" t="s">
        <v>39</v>
      </c>
    </row>
    <row r="8" spans="1:26">
      <c r="A8" s="15">
        <v>3480</v>
      </c>
      <c r="B8" s="16" t="s">
        <v>40</v>
      </c>
      <c r="C8" s="16" t="s">
        <v>37</v>
      </c>
      <c r="D8" s="17">
        <v>0.0012</v>
      </c>
      <c r="E8" s="18">
        <v>1944</v>
      </c>
      <c r="F8" s="19"/>
      <c r="J8" s="21"/>
      <c r="N8" s="21"/>
      <c r="R8" s="23">
        <v>0.15</v>
      </c>
      <c r="S8" s="15" t="s">
        <v>39</v>
      </c>
      <c r="T8" s="15" t="s">
        <v>39</v>
      </c>
      <c r="U8" s="15" t="s">
        <v>39</v>
      </c>
      <c r="V8" s="15" t="s">
        <v>39</v>
      </c>
      <c r="W8" s="15" t="s">
        <v>39</v>
      </c>
      <c r="X8" s="15" t="s">
        <v>39</v>
      </c>
      <c r="Y8" s="25">
        <v>44371.4718171296</v>
      </c>
      <c r="Z8" s="15" t="s">
        <v>39</v>
      </c>
    </row>
    <row r="9" spans="1:26">
      <c r="A9" s="15">
        <v>3566</v>
      </c>
      <c r="B9" s="16" t="s">
        <v>34</v>
      </c>
      <c r="C9" s="16" t="s">
        <v>37</v>
      </c>
      <c r="D9" s="17">
        <v>0.0008</v>
      </c>
      <c r="E9" s="18">
        <v>1296</v>
      </c>
      <c r="F9" s="19"/>
      <c r="J9" s="21"/>
      <c r="N9" s="21"/>
      <c r="R9" s="23">
        <v>0.1</v>
      </c>
      <c r="S9" s="2" t="s">
        <v>39</v>
      </c>
      <c r="T9" s="2" t="s">
        <v>39</v>
      </c>
      <c r="U9" s="2" t="s">
        <v>39</v>
      </c>
      <c r="V9" s="2" t="s">
        <v>39</v>
      </c>
      <c r="W9" s="2" t="s">
        <v>39</v>
      </c>
      <c r="X9" s="2" t="s">
        <v>39</v>
      </c>
      <c r="Y9" s="25">
        <v>44371.4719791667</v>
      </c>
      <c r="Z9" s="2" t="s">
        <v>39</v>
      </c>
    </row>
    <row r="10" spans="1:26">
      <c r="A10" s="15">
        <v>3446</v>
      </c>
      <c r="B10" s="16" t="s">
        <v>29</v>
      </c>
      <c r="C10" s="16" t="s">
        <v>41</v>
      </c>
      <c r="D10" s="17">
        <v>0.0021</v>
      </c>
      <c r="E10" s="18">
        <v>3402</v>
      </c>
      <c r="F10" s="19"/>
      <c r="J10" s="21"/>
      <c r="N10" s="21">
        <v>0.6</v>
      </c>
      <c r="O10" s="7">
        <v>8102</v>
      </c>
      <c r="P10" s="8" t="s">
        <v>29</v>
      </c>
      <c r="Q10" s="8" t="s">
        <v>42</v>
      </c>
      <c r="R10" s="23">
        <v>0.175</v>
      </c>
      <c r="S10" s="15" t="s">
        <v>43</v>
      </c>
      <c r="T10" s="15" t="s">
        <v>39</v>
      </c>
      <c r="U10" s="15" t="s">
        <v>39</v>
      </c>
      <c r="V10" s="15" t="s">
        <v>39</v>
      </c>
      <c r="W10" s="15" t="s">
        <v>39</v>
      </c>
      <c r="X10" s="15" t="s">
        <v>39</v>
      </c>
      <c r="Y10" s="25">
        <v>44371.4717476852</v>
      </c>
      <c r="Z10" s="15" t="s">
        <v>39</v>
      </c>
    </row>
    <row r="11" spans="1:26">
      <c r="A11" s="15">
        <v>3447</v>
      </c>
      <c r="B11" s="16" t="s">
        <v>44</v>
      </c>
      <c r="C11" s="16" t="s">
        <v>41</v>
      </c>
      <c r="D11" s="17">
        <v>0.0018</v>
      </c>
      <c r="E11" s="18">
        <v>2916</v>
      </c>
      <c r="F11" s="19"/>
      <c r="J11" s="21"/>
      <c r="N11" s="21"/>
      <c r="R11" s="23">
        <v>0.15</v>
      </c>
      <c r="S11" s="15" t="s">
        <v>43</v>
      </c>
      <c r="T11" s="15" t="s">
        <v>39</v>
      </c>
      <c r="U11" s="15" t="s">
        <v>39</v>
      </c>
      <c r="V11" s="15" t="s">
        <v>39</v>
      </c>
      <c r="W11" s="15" t="s">
        <v>39</v>
      </c>
      <c r="X11" s="15" t="s">
        <v>39</v>
      </c>
      <c r="Y11" s="25">
        <v>44371.4717476852</v>
      </c>
      <c r="Z11" s="15" t="s">
        <v>39</v>
      </c>
    </row>
    <row r="12" spans="1:26">
      <c r="A12" s="15">
        <v>3448</v>
      </c>
      <c r="B12" s="16" t="s">
        <v>45</v>
      </c>
      <c r="C12" s="16" t="s">
        <v>41</v>
      </c>
      <c r="D12" s="17">
        <v>0.0015</v>
      </c>
      <c r="E12" s="18">
        <v>2430</v>
      </c>
      <c r="F12" s="19"/>
      <c r="J12" s="21"/>
      <c r="N12" s="21"/>
      <c r="R12" s="23">
        <v>0.125</v>
      </c>
      <c r="S12" s="15" t="s">
        <v>43</v>
      </c>
      <c r="T12" s="15" t="s">
        <v>39</v>
      </c>
      <c r="U12" s="15" t="s">
        <v>39</v>
      </c>
      <c r="V12" s="15" t="s">
        <v>39</v>
      </c>
      <c r="W12" s="15" t="s">
        <v>39</v>
      </c>
      <c r="X12" s="15" t="s">
        <v>39</v>
      </c>
      <c r="Y12" s="25">
        <v>44371.4717476852</v>
      </c>
      <c r="Z12" s="15" t="s">
        <v>39</v>
      </c>
    </row>
    <row r="13" spans="1:26">
      <c r="A13" s="15">
        <v>3449</v>
      </c>
      <c r="B13" s="16" t="s">
        <v>46</v>
      </c>
      <c r="C13" s="16" t="s">
        <v>41</v>
      </c>
      <c r="D13" s="17">
        <v>0.0015</v>
      </c>
      <c r="E13" s="18">
        <v>2430</v>
      </c>
      <c r="F13" s="19"/>
      <c r="J13" s="21"/>
      <c r="N13" s="21"/>
      <c r="R13" s="23">
        <v>0.125</v>
      </c>
      <c r="S13" s="15" t="s">
        <v>43</v>
      </c>
      <c r="T13" s="15" t="s">
        <v>39</v>
      </c>
      <c r="U13" s="15" t="s">
        <v>39</v>
      </c>
      <c r="V13" s="15" t="s">
        <v>39</v>
      </c>
      <c r="W13" s="15" t="s">
        <v>39</v>
      </c>
      <c r="X13" s="15" t="s">
        <v>39</v>
      </c>
      <c r="Y13" s="25">
        <v>44371.4717476852</v>
      </c>
      <c r="Z13" s="15" t="s">
        <v>39</v>
      </c>
    </row>
    <row r="14" spans="1:26">
      <c r="A14" s="15">
        <v>3472</v>
      </c>
      <c r="B14" s="16" t="s">
        <v>29</v>
      </c>
      <c r="C14" s="16" t="s">
        <v>47</v>
      </c>
      <c r="D14" s="17">
        <v>0.0015</v>
      </c>
      <c r="E14" s="18">
        <v>2430</v>
      </c>
      <c r="F14" s="19"/>
      <c r="J14" s="21"/>
      <c r="N14" s="21"/>
      <c r="R14" s="23">
        <v>0.125</v>
      </c>
      <c r="S14" s="15" t="s">
        <v>48</v>
      </c>
      <c r="T14" s="15" t="s">
        <v>39</v>
      </c>
      <c r="U14" s="15" t="s">
        <v>39</v>
      </c>
      <c r="V14" s="15" t="s">
        <v>39</v>
      </c>
      <c r="W14" s="15" t="s">
        <v>39</v>
      </c>
      <c r="X14" s="15" t="s">
        <v>39</v>
      </c>
      <c r="Y14" s="25">
        <v>44371.4717939815</v>
      </c>
      <c r="Z14" s="15" t="s">
        <v>39</v>
      </c>
    </row>
    <row r="15" spans="1:26">
      <c r="A15" s="15">
        <v>3473</v>
      </c>
      <c r="B15" s="16" t="s">
        <v>44</v>
      </c>
      <c r="C15" s="16" t="s">
        <v>49</v>
      </c>
      <c r="D15" s="17">
        <v>0.0012</v>
      </c>
      <c r="E15" s="18">
        <v>1944</v>
      </c>
      <c r="F15" s="19"/>
      <c r="J15" s="21"/>
      <c r="N15" s="21"/>
      <c r="R15" s="23">
        <v>0.1</v>
      </c>
      <c r="S15" s="15" t="s">
        <v>48</v>
      </c>
      <c r="T15" s="15" t="s">
        <v>39</v>
      </c>
      <c r="U15" s="15" t="s">
        <v>39</v>
      </c>
      <c r="V15" s="15" t="s">
        <v>39</v>
      </c>
      <c r="W15" s="15" t="s">
        <v>39</v>
      </c>
      <c r="X15" s="15" t="s">
        <v>39</v>
      </c>
      <c r="Y15" s="25">
        <v>44371.4717939815</v>
      </c>
      <c r="Z15" s="15" t="s">
        <v>39</v>
      </c>
    </row>
    <row r="16" spans="1:26">
      <c r="A16" s="15">
        <v>3474</v>
      </c>
      <c r="B16" s="16" t="s">
        <v>40</v>
      </c>
      <c r="C16" s="16" t="s">
        <v>47</v>
      </c>
      <c r="D16" s="17">
        <v>0.0012</v>
      </c>
      <c r="E16" s="18">
        <v>1944</v>
      </c>
      <c r="F16" s="19"/>
      <c r="J16" s="21"/>
      <c r="N16" s="21"/>
      <c r="R16" s="23">
        <v>0.1</v>
      </c>
      <c r="S16" s="15" t="s">
        <v>48</v>
      </c>
      <c r="T16" s="15" t="s">
        <v>39</v>
      </c>
      <c r="U16" s="15" t="s">
        <v>39</v>
      </c>
      <c r="V16" s="15" t="s">
        <v>39</v>
      </c>
      <c r="W16" s="15" t="s">
        <v>39</v>
      </c>
      <c r="X16" s="15" t="s">
        <v>39</v>
      </c>
      <c r="Y16" s="25">
        <v>44371.4718055556</v>
      </c>
      <c r="Z16" s="15" t="s">
        <v>39</v>
      </c>
    </row>
    <row r="17" spans="1:26">
      <c r="A17" s="15">
        <v>3475</v>
      </c>
      <c r="B17" s="16" t="s">
        <v>50</v>
      </c>
      <c r="C17" s="16" t="s">
        <v>47</v>
      </c>
      <c r="D17" s="17">
        <v>0.0012</v>
      </c>
      <c r="E17" s="18">
        <v>1944</v>
      </c>
      <c r="F17" s="19"/>
      <c r="J17" s="21"/>
      <c r="N17" s="21"/>
      <c r="R17" s="23">
        <v>0.1</v>
      </c>
      <c r="S17" s="15" t="s">
        <v>48</v>
      </c>
      <c r="T17" s="15" t="s">
        <v>39</v>
      </c>
      <c r="U17" s="15" t="s">
        <v>39</v>
      </c>
      <c r="V17" s="15" t="s">
        <v>39</v>
      </c>
      <c r="W17" s="15" t="s">
        <v>39</v>
      </c>
      <c r="X17" s="15" t="s">
        <v>39</v>
      </c>
      <c r="Y17" s="25">
        <v>44371.4718055556</v>
      </c>
      <c r="Z17" s="15" t="s">
        <v>39</v>
      </c>
    </row>
    <row r="18" spans="1:26">
      <c r="A18" s="15">
        <v>3278</v>
      </c>
      <c r="B18" s="16" t="s">
        <v>34</v>
      </c>
      <c r="C18" s="16" t="s">
        <v>51</v>
      </c>
      <c r="D18" s="17">
        <v>0.0018</v>
      </c>
      <c r="E18" s="18">
        <v>2916</v>
      </c>
      <c r="F18" s="19"/>
      <c r="J18" s="21">
        <v>0.2</v>
      </c>
      <c r="K18" s="7">
        <v>8202</v>
      </c>
      <c r="L18" s="8" t="s">
        <v>29</v>
      </c>
      <c r="M18" s="8" t="s">
        <v>52</v>
      </c>
      <c r="N18" s="21">
        <v>0.6</v>
      </c>
      <c r="O18" s="7">
        <v>8103</v>
      </c>
      <c r="P18" s="8" t="s">
        <v>44</v>
      </c>
      <c r="Q18" s="8" t="s">
        <v>53</v>
      </c>
      <c r="R18" s="23">
        <v>0.15</v>
      </c>
      <c r="S18" s="15"/>
      <c r="T18" s="15"/>
      <c r="U18" s="15"/>
      <c r="V18" s="24">
        <v>44334</v>
      </c>
      <c r="W18" s="15"/>
      <c r="X18" s="15"/>
      <c r="Y18" s="25">
        <v>44365.5689351852</v>
      </c>
      <c r="Z18" s="15"/>
    </row>
    <row r="19" spans="1:26">
      <c r="A19" s="15">
        <v>3509</v>
      </c>
      <c r="B19" s="16" t="s">
        <v>29</v>
      </c>
      <c r="C19" s="16" t="s">
        <v>53</v>
      </c>
      <c r="D19" s="17">
        <v>0.0018</v>
      </c>
      <c r="E19" s="18">
        <v>2916</v>
      </c>
      <c r="F19" s="19"/>
      <c r="J19" s="21"/>
      <c r="N19" s="21"/>
      <c r="R19" s="23">
        <v>0.15</v>
      </c>
      <c r="S19" s="15" t="s">
        <v>54</v>
      </c>
      <c r="T19" s="15" t="s">
        <v>39</v>
      </c>
      <c r="U19" s="15" t="s">
        <v>39</v>
      </c>
      <c r="V19" s="15" t="s">
        <v>39</v>
      </c>
      <c r="W19" s="15" t="s">
        <v>39</v>
      </c>
      <c r="X19" s="15" t="s">
        <v>55</v>
      </c>
      <c r="Y19" s="25">
        <v>44371.471875</v>
      </c>
      <c r="Z19" s="15" t="s">
        <v>39</v>
      </c>
    </row>
    <row r="20" spans="1:26">
      <c r="A20" s="15">
        <v>3510</v>
      </c>
      <c r="B20" s="16" t="s">
        <v>44</v>
      </c>
      <c r="C20" s="16" t="s">
        <v>56</v>
      </c>
      <c r="D20" s="17">
        <v>0.0018</v>
      </c>
      <c r="E20" s="18">
        <v>2916</v>
      </c>
      <c r="F20" s="19"/>
      <c r="J20" s="21"/>
      <c r="N20" s="21"/>
      <c r="R20" s="23">
        <v>0.15</v>
      </c>
      <c r="S20" s="15" t="s">
        <v>57</v>
      </c>
      <c r="T20" s="15" t="s">
        <v>39</v>
      </c>
      <c r="U20" s="15" t="s">
        <v>39</v>
      </c>
      <c r="V20" s="15" t="s">
        <v>39</v>
      </c>
      <c r="W20" s="15" t="s">
        <v>39</v>
      </c>
      <c r="X20" s="15" t="s">
        <v>39</v>
      </c>
      <c r="Y20" s="25">
        <v>44371.471875</v>
      </c>
      <c r="Z20" s="15" t="s">
        <v>39</v>
      </c>
    </row>
    <row r="21" spans="1:26">
      <c r="A21" s="15">
        <v>3511</v>
      </c>
      <c r="B21" s="16" t="s">
        <v>58</v>
      </c>
      <c r="C21" s="16" t="s">
        <v>53</v>
      </c>
      <c r="D21" s="17">
        <v>0.0018</v>
      </c>
      <c r="E21" s="18">
        <v>2916</v>
      </c>
      <c r="F21" s="19"/>
      <c r="J21" s="21"/>
      <c r="N21" s="21"/>
      <c r="R21" s="23">
        <v>0.15</v>
      </c>
      <c r="S21" s="15" t="s">
        <v>59</v>
      </c>
      <c r="T21" s="15" t="s">
        <v>39</v>
      </c>
      <c r="U21" s="15" t="s">
        <v>39</v>
      </c>
      <c r="V21" s="15" t="s">
        <v>39</v>
      </c>
      <c r="W21" s="15" t="s">
        <v>39</v>
      </c>
      <c r="X21" s="15" t="s">
        <v>39</v>
      </c>
      <c r="Y21" s="25">
        <v>44371.471875</v>
      </c>
      <c r="Z21" s="15" t="s">
        <v>39</v>
      </c>
    </row>
    <row r="22" spans="1:26">
      <c r="A22" s="15">
        <v>3512</v>
      </c>
      <c r="B22" s="16" t="s">
        <v>60</v>
      </c>
      <c r="C22" s="16" t="s">
        <v>53</v>
      </c>
      <c r="D22" s="17">
        <v>0.0028</v>
      </c>
      <c r="E22" s="18">
        <v>4536</v>
      </c>
      <c r="F22" s="19"/>
      <c r="J22" s="21"/>
      <c r="N22" s="21"/>
      <c r="R22" s="23">
        <f>1/3-0.1</f>
        <v>0.233333333333333</v>
      </c>
      <c r="S22" s="15" t="s">
        <v>61</v>
      </c>
      <c r="T22" s="2" t="s">
        <v>39</v>
      </c>
      <c r="U22" s="2" t="s">
        <v>39</v>
      </c>
      <c r="V22" s="15" t="s">
        <v>39</v>
      </c>
      <c r="W22" s="2" t="s">
        <v>39</v>
      </c>
      <c r="X22" s="2" t="s">
        <v>39</v>
      </c>
      <c r="Y22" s="25">
        <v>44371.471875</v>
      </c>
      <c r="Z22" s="2" t="s">
        <v>39</v>
      </c>
    </row>
    <row r="23" spans="1:26">
      <c r="A23" s="15">
        <v>3513</v>
      </c>
      <c r="B23" s="16" t="s">
        <v>45</v>
      </c>
      <c r="C23" s="16" t="s">
        <v>53</v>
      </c>
      <c r="D23" s="17">
        <v>0.002</v>
      </c>
      <c r="E23" s="18">
        <v>3240</v>
      </c>
      <c r="F23" s="19"/>
      <c r="J23" s="21"/>
      <c r="N23" s="21"/>
      <c r="R23" s="23">
        <f>1/6</f>
        <v>0.166666666666667</v>
      </c>
      <c r="S23" s="15" t="s">
        <v>62</v>
      </c>
      <c r="T23" s="15" t="s">
        <v>39</v>
      </c>
      <c r="U23" s="15" t="s">
        <v>39</v>
      </c>
      <c r="V23" s="15" t="s">
        <v>39</v>
      </c>
      <c r="W23" s="15" t="s">
        <v>39</v>
      </c>
      <c r="X23" s="15" t="s">
        <v>39</v>
      </c>
      <c r="Y23" s="25">
        <v>44371.471875</v>
      </c>
      <c r="Z23" s="15" t="s">
        <v>39</v>
      </c>
    </row>
    <row r="24" spans="1:26">
      <c r="A24" s="15">
        <v>3567</v>
      </c>
      <c r="B24" s="16" t="s">
        <v>29</v>
      </c>
      <c r="C24" s="16" t="s">
        <v>63</v>
      </c>
      <c r="D24" s="17">
        <v>0.0016</v>
      </c>
      <c r="E24" s="18">
        <v>2592</v>
      </c>
      <c r="F24" s="19"/>
      <c r="J24" s="21"/>
      <c r="N24" s="21">
        <v>0.4</v>
      </c>
      <c r="O24" s="7">
        <v>8104</v>
      </c>
      <c r="P24" s="8" t="s">
        <v>29</v>
      </c>
      <c r="Q24" s="8" t="s">
        <v>64</v>
      </c>
      <c r="R24" s="23">
        <v>0.2</v>
      </c>
      <c r="S24" s="15" t="s">
        <v>39</v>
      </c>
      <c r="T24" s="15" t="s">
        <v>39</v>
      </c>
      <c r="U24" s="15" t="s">
        <v>39</v>
      </c>
      <c r="V24" s="15" t="s">
        <v>39</v>
      </c>
      <c r="W24" s="15" t="s">
        <v>39</v>
      </c>
      <c r="X24" s="15" t="s">
        <v>39</v>
      </c>
      <c r="Y24" s="25">
        <v>44371.4719907407</v>
      </c>
      <c r="Z24" s="15" t="s">
        <v>39</v>
      </c>
    </row>
    <row r="25" spans="1:26">
      <c r="A25" s="15">
        <v>3568</v>
      </c>
      <c r="B25" s="16" t="s">
        <v>34</v>
      </c>
      <c r="C25" s="16" t="s">
        <v>65</v>
      </c>
      <c r="D25" s="17">
        <v>0.0008</v>
      </c>
      <c r="E25" s="18">
        <v>1296</v>
      </c>
      <c r="F25" s="19"/>
      <c r="J25" s="21"/>
      <c r="N25" s="21"/>
      <c r="R25" s="23">
        <v>0.1</v>
      </c>
      <c r="S25" s="15" t="s">
        <v>39</v>
      </c>
      <c r="T25" s="15" t="s">
        <v>39</v>
      </c>
      <c r="U25" s="15" t="s">
        <v>39</v>
      </c>
      <c r="V25" s="15" t="s">
        <v>39</v>
      </c>
      <c r="W25" s="15" t="s">
        <v>39</v>
      </c>
      <c r="X25" s="15" t="s">
        <v>39</v>
      </c>
      <c r="Y25" s="25">
        <v>44371.4719907407</v>
      </c>
      <c r="Z25" s="15" t="s">
        <v>39</v>
      </c>
    </row>
    <row r="26" spans="1:26">
      <c r="A26" s="15">
        <v>3569</v>
      </c>
      <c r="B26" s="16" t="s">
        <v>44</v>
      </c>
      <c r="C26" s="16" t="s">
        <v>65</v>
      </c>
      <c r="D26" s="17">
        <v>0.0008</v>
      </c>
      <c r="E26" s="18">
        <v>1296</v>
      </c>
      <c r="F26" s="19"/>
      <c r="J26" s="21"/>
      <c r="N26" s="21"/>
      <c r="R26" s="23">
        <v>0.1</v>
      </c>
      <c r="S26" s="15" t="s">
        <v>39</v>
      </c>
      <c r="T26" s="15" t="s">
        <v>39</v>
      </c>
      <c r="U26" s="15" t="s">
        <v>39</v>
      </c>
      <c r="V26" s="15" t="s">
        <v>39</v>
      </c>
      <c r="W26" s="15" t="s">
        <v>39</v>
      </c>
      <c r="X26" s="15" t="s">
        <v>39</v>
      </c>
      <c r="Y26" s="25">
        <v>44371.4719907407</v>
      </c>
      <c r="Z26" s="15" t="s">
        <v>39</v>
      </c>
    </row>
    <row r="27" s="1" customFormat="1" spans="1:26">
      <c r="A27" s="15">
        <v>3570</v>
      </c>
      <c r="B27" s="16" t="s">
        <v>58</v>
      </c>
      <c r="C27" s="16" t="s">
        <v>65</v>
      </c>
      <c r="D27" s="17">
        <v>0.0008</v>
      </c>
      <c r="E27" s="18">
        <v>1296</v>
      </c>
      <c r="F27" s="19"/>
      <c r="G27" s="7"/>
      <c r="H27" s="8"/>
      <c r="I27" s="9"/>
      <c r="J27" s="21"/>
      <c r="K27" s="7"/>
      <c r="L27" s="8"/>
      <c r="M27" s="8"/>
      <c r="N27" s="21"/>
      <c r="O27" s="7"/>
      <c r="P27" s="8"/>
      <c r="Q27" s="8"/>
      <c r="R27" s="23">
        <v>0.1</v>
      </c>
      <c r="S27" s="15" t="s">
        <v>39</v>
      </c>
      <c r="T27" s="15" t="s">
        <v>39</v>
      </c>
      <c r="U27" s="15" t="s">
        <v>39</v>
      </c>
      <c r="V27" s="15" t="s">
        <v>39</v>
      </c>
      <c r="W27" s="15" t="s">
        <v>39</v>
      </c>
      <c r="X27" s="15" t="s">
        <v>39</v>
      </c>
      <c r="Y27" s="25">
        <v>44371.4719907407</v>
      </c>
      <c r="Z27" s="15" t="s">
        <v>39</v>
      </c>
    </row>
    <row r="28" spans="1:26">
      <c r="A28" s="15">
        <v>3571</v>
      </c>
      <c r="B28" s="16" t="s">
        <v>60</v>
      </c>
      <c r="C28" s="16" t="s">
        <v>65</v>
      </c>
      <c r="D28" s="17">
        <v>0.0008</v>
      </c>
      <c r="E28" s="18">
        <v>1296</v>
      </c>
      <c r="F28" s="19"/>
      <c r="J28" s="21"/>
      <c r="N28" s="21"/>
      <c r="R28" s="23">
        <v>0.1</v>
      </c>
      <c r="S28" s="15" t="s">
        <v>39</v>
      </c>
      <c r="T28" s="15" t="s">
        <v>39</v>
      </c>
      <c r="U28" s="15" t="s">
        <v>39</v>
      </c>
      <c r="V28" s="15" t="s">
        <v>39</v>
      </c>
      <c r="W28" s="15" t="s">
        <v>39</v>
      </c>
      <c r="X28" s="15" t="s">
        <v>39</v>
      </c>
      <c r="Y28" s="25">
        <v>44371.4719907407</v>
      </c>
      <c r="Z28" s="15" t="s">
        <v>39</v>
      </c>
    </row>
    <row r="29" spans="1:26">
      <c r="A29" s="15">
        <v>3572</v>
      </c>
      <c r="B29" s="16" t="s">
        <v>45</v>
      </c>
      <c r="C29" s="16" t="s">
        <v>65</v>
      </c>
      <c r="D29" s="17">
        <v>0.0008</v>
      </c>
      <c r="E29" s="18">
        <v>1296</v>
      </c>
      <c r="F29" s="19"/>
      <c r="J29" s="21"/>
      <c r="N29" s="21"/>
      <c r="R29" s="23">
        <v>0.1</v>
      </c>
      <c r="S29" s="15" t="s">
        <v>39</v>
      </c>
      <c r="T29" s="15" t="s">
        <v>39</v>
      </c>
      <c r="U29" s="15" t="s">
        <v>39</v>
      </c>
      <c r="V29" s="15" t="s">
        <v>39</v>
      </c>
      <c r="W29" s="15" t="s">
        <v>39</v>
      </c>
      <c r="X29" s="15" t="s">
        <v>39</v>
      </c>
      <c r="Y29" s="25">
        <v>44371.4720023148</v>
      </c>
      <c r="Z29" s="15" t="s">
        <v>39</v>
      </c>
    </row>
    <row r="30" spans="1:26">
      <c r="A30" s="15">
        <v>3573</v>
      </c>
      <c r="B30" s="16" t="s">
        <v>46</v>
      </c>
      <c r="C30" s="16" t="s">
        <v>65</v>
      </c>
      <c r="D30" s="17">
        <v>0.0008</v>
      </c>
      <c r="E30" s="18">
        <v>1296</v>
      </c>
      <c r="F30" s="19"/>
      <c r="J30" s="21"/>
      <c r="N30" s="21"/>
      <c r="R30" s="23">
        <v>0.1</v>
      </c>
      <c r="S30" s="15" t="s">
        <v>39</v>
      </c>
      <c r="T30" s="15" t="s">
        <v>39</v>
      </c>
      <c r="U30" s="15" t="s">
        <v>39</v>
      </c>
      <c r="V30" s="15" t="s">
        <v>39</v>
      </c>
      <c r="W30" s="15" t="s">
        <v>39</v>
      </c>
      <c r="X30" s="15" t="s">
        <v>39</v>
      </c>
      <c r="Y30" s="25">
        <v>44371.4720023148</v>
      </c>
      <c r="Z30" s="15" t="s">
        <v>39</v>
      </c>
    </row>
    <row r="31" spans="1:26">
      <c r="A31" s="15">
        <v>3574</v>
      </c>
      <c r="B31" s="16" t="s">
        <v>66</v>
      </c>
      <c r="C31" s="16" t="s">
        <v>65</v>
      </c>
      <c r="D31" s="17">
        <v>0.0008</v>
      </c>
      <c r="E31" s="18">
        <v>1296</v>
      </c>
      <c r="F31" s="19"/>
      <c r="J31" s="21"/>
      <c r="N31" s="21"/>
      <c r="R31" s="23">
        <v>0.1</v>
      </c>
      <c r="S31" s="15" t="s">
        <v>39</v>
      </c>
      <c r="T31" s="15" t="s">
        <v>39</v>
      </c>
      <c r="U31" s="15" t="s">
        <v>39</v>
      </c>
      <c r="V31" s="15" t="s">
        <v>39</v>
      </c>
      <c r="W31" s="15" t="s">
        <v>39</v>
      </c>
      <c r="X31" s="15" t="s">
        <v>39</v>
      </c>
      <c r="Y31" s="25">
        <v>44371.4720023148</v>
      </c>
      <c r="Z31" s="15" t="s">
        <v>39</v>
      </c>
    </row>
    <row r="32" spans="1:26">
      <c r="A32" s="15">
        <v>3575</v>
      </c>
      <c r="B32" s="16" t="s">
        <v>67</v>
      </c>
      <c r="C32" s="16" t="s">
        <v>65</v>
      </c>
      <c r="D32" s="17">
        <v>0.0008</v>
      </c>
      <c r="E32" s="18">
        <v>1296</v>
      </c>
      <c r="F32" s="19"/>
      <c r="J32" s="21"/>
      <c r="N32" s="21"/>
      <c r="R32" s="23">
        <v>0.1</v>
      </c>
      <c r="S32" s="15" t="s">
        <v>39</v>
      </c>
      <c r="T32" s="15" t="s">
        <v>39</v>
      </c>
      <c r="U32" s="15" t="s">
        <v>39</v>
      </c>
      <c r="V32" s="15" t="s">
        <v>39</v>
      </c>
      <c r="W32" s="15" t="s">
        <v>39</v>
      </c>
      <c r="X32" s="15" t="s">
        <v>39</v>
      </c>
      <c r="Y32" s="25">
        <v>44371.4720023148</v>
      </c>
      <c r="Z32" s="15" t="s">
        <v>39</v>
      </c>
    </row>
    <row r="33" spans="1:26">
      <c r="A33" s="15">
        <v>3488</v>
      </c>
      <c r="B33" s="16" t="s">
        <v>29</v>
      </c>
      <c r="C33" s="16" t="s">
        <v>68</v>
      </c>
      <c r="D33" s="17">
        <v>0.002</v>
      </c>
      <c r="E33" s="18">
        <v>3240</v>
      </c>
      <c r="F33" s="19"/>
      <c r="J33" s="21">
        <v>0.25</v>
      </c>
      <c r="K33" s="7">
        <v>8203</v>
      </c>
      <c r="L33" s="8" t="s">
        <v>29</v>
      </c>
      <c r="M33" s="8" t="s">
        <v>69</v>
      </c>
      <c r="N33" s="21">
        <v>0.4</v>
      </c>
      <c r="O33" s="7">
        <v>8105</v>
      </c>
      <c r="P33" s="8" t="s">
        <v>29</v>
      </c>
      <c r="Q33" s="8" t="s">
        <v>70</v>
      </c>
      <c r="R33" s="23">
        <v>0.2</v>
      </c>
      <c r="S33" s="15" t="s">
        <v>71</v>
      </c>
      <c r="T33" s="15" t="s">
        <v>39</v>
      </c>
      <c r="U33" s="15" t="s">
        <v>39</v>
      </c>
      <c r="V33" s="15" t="s">
        <v>39</v>
      </c>
      <c r="W33" s="15" t="s">
        <v>39</v>
      </c>
      <c r="X33" s="15" t="s">
        <v>39</v>
      </c>
      <c r="Y33" s="25">
        <v>44371.4718287037</v>
      </c>
      <c r="Z33" s="15" t="s">
        <v>39</v>
      </c>
    </row>
    <row r="34" spans="1:26">
      <c r="A34" s="15">
        <v>3489</v>
      </c>
      <c r="B34" s="16" t="s">
        <v>72</v>
      </c>
      <c r="C34" s="16" t="s">
        <v>68</v>
      </c>
      <c r="D34" s="17">
        <v>0.002</v>
      </c>
      <c r="E34" s="18">
        <v>3240</v>
      </c>
      <c r="F34" s="19"/>
      <c r="J34" s="21"/>
      <c r="N34" s="21"/>
      <c r="R34" s="23">
        <v>0.2</v>
      </c>
      <c r="S34" s="15" t="s">
        <v>71</v>
      </c>
      <c r="T34" s="15" t="s">
        <v>39</v>
      </c>
      <c r="U34" s="15" t="s">
        <v>39</v>
      </c>
      <c r="V34" s="15" t="s">
        <v>39</v>
      </c>
      <c r="W34" s="15" t="s">
        <v>39</v>
      </c>
      <c r="X34" s="15" t="s">
        <v>39</v>
      </c>
      <c r="Y34" s="25">
        <v>44371.4718287037</v>
      </c>
      <c r="Z34" s="15" t="s">
        <v>39</v>
      </c>
    </row>
    <row r="35" spans="1:26">
      <c r="A35" s="15">
        <v>3490</v>
      </c>
      <c r="B35" s="16" t="s">
        <v>46</v>
      </c>
      <c r="C35" s="16" t="s">
        <v>68</v>
      </c>
      <c r="D35" s="17">
        <v>0.002</v>
      </c>
      <c r="E35" s="18">
        <v>3240</v>
      </c>
      <c r="F35" s="19"/>
      <c r="J35" s="21"/>
      <c r="N35" s="21"/>
      <c r="R35" s="23">
        <v>0.2</v>
      </c>
      <c r="S35" s="15" t="s">
        <v>71</v>
      </c>
      <c r="T35" s="15" t="s">
        <v>39</v>
      </c>
      <c r="U35" s="15" t="s">
        <v>39</v>
      </c>
      <c r="V35" s="15" t="s">
        <v>39</v>
      </c>
      <c r="W35" s="15" t="s">
        <v>39</v>
      </c>
      <c r="X35" s="15" t="s">
        <v>39</v>
      </c>
      <c r="Y35" s="25">
        <v>44371.4718287037</v>
      </c>
      <c r="Z35" s="15" t="s">
        <v>39</v>
      </c>
    </row>
    <row r="36" spans="1:26">
      <c r="A36" s="15">
        <v>3491</v>
      </c>
      <c r="B36" s="16" t="s">
        <v>66</v>
      </c>
      <c r="C36" s="16" t="s">
        <v>68</v>
      </c>
      <c r="D36" s="17">
        <v>0.002</v>
      </c>
      <c r="E36" s="18">
        <v>3240</v>
      </c>
      <c r="F36" s="19"/>
      <c r="J36" s="21"/>
      <c r="N36" s="21"/>
      <c r="R36" s="23">
        <v>0.2</v>
      </c>
      <c r="S36" s="15" t="s">
        <v>71</v>
      </c>
      <c r="T36" s="15" t="s">
        <v>39</v>
      </c>
      <c r="U36" s="15" t="s">
        <v>39</v>
      </c>
      <c r="V36" s="15" t="s">
        <v>39</v>
      </c>
      <c r="W36" s="15" t="s">
        <v>39</v>
      </c>
      <c r="X36" s="15" t="s">
        <v>39</v>
      </c>
      <c r="Y36" s="25">
        <v>44371.4718402778</v>
      </c>
      <c r="Z36" s="15" t="s">
        <v>39</v>
      </c>
    </row>
    <row r="37" spans="1:26">
      <c r="A37" s="15">
        <v>3492</v>
      </c>
      <c r="B37" s="16" t="s">
        <v>73</v>
      </c>
      <c r="C37" s="16" t="s">
        <v>68</v>
      </c>
      <c r="D37" s="17">
        <v>0.002</v>
      </c>
      <c r="E37" s="18">
        <v>3240</v>
      </c>
      <c r="F37" s="19"/>
      <c r="J37" s="21"/>
      <c r="N37" s="21"/>
      <c r="R37" s="23">
        <v>0.2</v>
      </c>
      <c r="S37" s="15" t="s">
        <v>71</v>
      </c>
      <c r="T37" s="15" t="s">
        <v>39</v>
      </c>
      <c r="U37" s="15" t="s">
        <v>39</v>
      </c>
      <c r="V37" s="15" t="s">
        <v>39</v>
      </c>
      <c r="W37" s="15" t="s">
        <v>39</v>
      </c>
      <c r="X37" s="15" t="s">
        <v>39</v>
      </c>
      <c r="Y37" s="25">
        <v>44371.4718402778</v>
      </c>
      <c r="Z37" s="15" t="s">
        <v>39</v>
      </c>
    </row>
    <row r="38" spans="1:26">
      <c r="A38" s="15">
        <v>3519</v>
      </c>
      <c r="B38" s="16" t="s">
        <v>72</v>
      </c>
      <c r="C38" s="16" t="s">
        <v>74</v>
      </c>
      <c r="D38" s="17">
        <v>0.003</v>
      </c>
      <c r="E38" s="18">
        <v>4860</v>
      </c>
      <c r="F38" s="19"/>
      <c r="J38" s="21"/>
      <c r="N38" s="21"/>
      <c r="O38" s="7">
        <v>8106</v>
      </c>
      <c r="P38" s="8" t="s">
        <v>29</v>
      </c>
      <c r="Q38" s="8" t="s">
        <v>75</v>
      </c>
      <c r="R38" s="23">
        <v>0.3</v>
      </c>
      <c r="S38" s="15" t="s">
        <v>76</v>
      </c>
      <c r="T38" s="15" t="s">
        <v>39</v>
      </c>
      <c r="U38" s="15" t="s">
        <v>39</v>
      </c>
      <c r="V38" s="15" t="s">
        <v>39</v>
      </c>
      <c r="W38" s="15" t="s">
        <v>39</v>
      </c>
      <c r="X38" s="15" t="s">
        <v>39</v>
      </c>
      <c r="Y38" s="25">
        <v>44371.4718865741</v>
      </c>
      <c r="Z38" s="15" t="s">
        <v>39</v>
      </c>
    </row>
    <row r="39" spans="1:26">
      <c r="A39" s="15">
        <v>3520</v>
      </c>
      <c r="B39" s="16" t="s">
        <v>46</v>
      </c>
      <c r="C39" s="16" t="s">
        <v>74</v>
      </c>
      <c r="D39" s="17">
        <v>0.003</v>
      </c>
      <c r="E39" s="18">
        <v>4860</v>
      </c>
      <c r="F39" s="19"/>
      <c r="J39" s="21"/>
      <c r="N39" s="21"/>
      <c r="R39" s="23">
        <v>0.3</v>
      </c>
      <c r="S39" s="15" t="s">
        <v>76</v>
      </c>
      <c r="T39" s="15" t="s">
        <v>39</v>
      </c>
      <c r="U39" s="15" t="s">
        <v>39</v>
      </c>
      <c r="V39" s="15" t="s">
        <v>39</v>
      </c>
      <c r="W39" s="15" t="s">
        <v>39</v>
      </c>
      <c r="X39" s="15" t="s">
        <v>39</v>
      </c>
      <c r="Y39" s="25">
        <v>44371.4718865741</v>
      </c>
      <c r="Z39" s="15" t="s">
        <v>39</v>
      </c>
    </row>
    <row r="40" spans="1:26">
      <c r="A40" s="15">
        <v>3521</v>
      </c>
      <c r="B40" s="16" t="s">
        <v>29</v>
      </c>
      <c r="C40" s="16" t="s">
        <v>74</v>
      </c>
      <c r="D40" s="17">
        <v>0.004</v>
      </c>
      <c r="E40" s="18">
        <v>6480</v>
      </c>
      <c r="F40" s="19"/>
      <c r="J40" s="21"/>
      <c r="N40" s="21"/>
      <c r="R40" s="23">
        <v>0.4</v>
      </c>
      <c r="S40" s="15" t="s">
        <v>76</v>
      </c>
      <c r="T40" s="15" t="s">
        <v>39</v>
      </c>
      <c r="U40" s="15" t="s">
        <v>39</v>
      </c>
      <c r="V40" s="15" t="s">
        <v>39</v>
      </c>
      <c r="W40" s="15" t="s">
        <v>39</v>
      </c>
      <c r="X40" s="15" t="s">
        <v>39</v>
      </c>
      <c r="Y40" s="25">
        <v>44371.4718981481</v>
      </c>
      <c r="Z40" s="15" t="s">
        <v>39</v>
      </c>
    </row>
    <row r="41" spans="1:25">
      <c r="A41" s="15">
        <v>3211</v>
      </c>
      <c r="B41" s="16" t="s">
        <v>77</v>
      </c>
      <c r="C41" s="16" t="s">
        <v>78</v>
      </c>
      <c r="D41" s="17">
        <v>0.000875</v>
      </c>
      <c r="E41" s="18">
        <v>1417.5</v>
      </c>
      <c r="F41" s="19"/>
      <c r="J41" s="21"/>
      <c r="N41" s="21">
        <v>0.2</v>
      </c>
      <c r="O41" s="7">
        <v>8107</v>
      </c>
      <c r="P41" s="8" t="s">
        <v>34</v>
      </c>
      <c r="Q41" s="8" t="s">
        <v>79</v>
      </c>
      <c r="R41" s="23">
        <v>0.175</v>
      </c>
      <c r="S41" s="25">
        <v>44364.7016203704</v>
      </c>
      <c r="Y41" s="15"/>
    </row>
    <row r="42" spans="1:25">
      <c r="A42" s="15">
        <v>3227</v>
      </c>
      <c r="B42" s="16" t="s">
        <v>80</v>
      </c>
      <c r="C42" s="16" t="s">
        <v>81</v>
      </c>
      <c r="D42" s="17">
        <v>0.001625</v>
      </c>
      <c r="E42" s="18">
        <v>2632.5</v>
      </c>
      <c r="F42" s="19"/>
      <c r="J42" s="21"/>
      <c r="N42" s="21"/>
      <c r="R42" s="23">
        <v>0.325</v>
      </c>
      <c r="S42" s="2" t="s">
        <v>82</v>
      </c>
      <c r="U42" s="15"/>
      <c r="Y42" s="25">
        <v>44365.4811921296</v>
      </c>
    </row>
    <row r="43" spans="1:25">
      <c r="A43" s="15">
        <v>3270</v>
      </c>
      <c r="B43" s="16" t="s">
        <v>34</v>
      </c>
      <c r="C43" s="16" t="s">
        <v>83</v>
      </c>
      <c r="D43" s="17">
        <v>0.00075</v>
      </c>
      <c r="E43" s="18">
        <v>1215</v>
      </c>
      <c r="F43" s="19"/>
      <c r="J43" s="21"/>
      <c r="N43" s="21"/>
      <c r="R43" s="23">
        <v>0.15</v>
      </c>
      <c r="S43" s="15"/>
      <c r="Y43" s="25">
        <v>44365.5663078704</v>
      </c>
    </row>
    <row r="44" spans="1:26">
      <c r="A44" s="15">
        <v>3424</v>
      </c>
      <c r="B44" s="16" t="s">
        <v>29</v>
      </c>
      <c r="C44" s="16" t="s">
        <v>84</v>
      </c>
      <c r="D44" s="17">
        <v>0.00175</v>
      </c>
      <c r="E44" s="18">
        <v>2835</v>
      </c>
      <c r="F44" s="19"/>
      <c r="J44" s="21"/>
      <c r="N44" s="21"/>
      <c r="R44" s="23">
        <v>0.35</v>
      </c>
      <c r="S44" s="15" t="s">
        <v>39</v>
      </c>
      <c r="T44" s="15" t="s">
        <v>39</v>
      </c>
      <c r="U44" s="15" t="s">
        <v>39</v>
      </c>
      <c r="V44" s="15" t="s">
        <v>39</v>
      </c>
      <c r="W44" s="15" t="s">
        <v>39</v>
      </c>
      <c r="X44" s="15" t="s">
        <v>85</v>
      </c>
      <c r="Y44" s="25">
        <v>44371.4717013889</v>
      </c>
      <c r="Z44" s="15" t="s">
        <v>39</v>
      </c>
    </row>
    <row r="45" spans="1:26">
      <c r="A45" s="15">
        <v>3164</v>
      </c>
      <c r="B45" s="16" t="s">
        <v>58</v>
      </c>
      <c r="C45" s="16" t="s">
        <v>86</v>
      </c>
      <c r="D45" s="17">
        <v>0.00166666666666667</v>
      </c>
      <c r="E45" s="18">
        <v>2700</v>
      </c>
      <c r="F45" s="19"/>
      <c r="J45" s="21">
        <v>0.2</v>
      </c>
      <c r="K45" s="7">
        <v>8204</v>
      </c>
      <c r="L45" s="8" t="s">
        <v>29</v>
      </c>
      <c r="M45" s="8" t="s">
        <v>87</v>
      </c>
      <c r="N45" s="21">
        <v>0.6</v>
      </c>
      <c r="O45" s="7">
        <v>8108</v>
      </c>
      <c r="P45" s="8" t="s">
        <v>29</v>
      </c>
      <c r="Q45" s="8" t="s">
        <v>88</v>
      </c>
      <c r="R45" s="23">
        <f>8/9-0.75</f>
        <v>0.138888888888889</v>
      </c>
      <c r="S45" s="15" t="s">
        <v>89</v>
      </c>
      <c r="T45" s="15"/>
      <c r="U45" s="15"/>
      <c r="V45" s="15"/>
      <c r="W45" s="15"/>
      <c r="X45" s="15"/>
      <c r="Y45" s="25">
        <v>44363.5788541667</v>
      </c>
      <c r="Z45" s="15"/>
    </row>
    <row r="46" spans="1:26">
      <c r="A46" s="15">
        <v>3464</v>
      </c>
      <c r="B46" s="16" t="s">
        <v>29</v>
      </c>
      <c r="C46" s="16" t="s">
        <v>90</v>
      </c>
      <c r="D46" s="17">
        <v>0.00433333333333333</v>
      </c>
      <c r="E46" s="18">
        <v>7020</v>
      </c>
      <c r="F46" s="19"/>
      <c r="J46" s="21"/>
      <c r="N46" s="21"/>
      <c r="R46" s="23">
        <f>1/9+0.25</f>
        <v>0.361111111111111</v>
      </c>
      <c r="S46" s="15" t="s">
        <v>91</v>
      </c>
      <c r="T46" s="15" t="s">
        <v>39</v>
      </c>
      <c r="U46" s="15" t="s">
        <v>39</v>
      </c>
      <c r="V46" s="15" t="s">
        <v>39</v>
      </c>
      <c r="W46" s="15" t="s">
        <v>39</v>
      </c>
      <c r="X46" s="15" t="s">
        <v>92</v>
      </c>
      <c r="Y46" s="25">
        <v>44371.4717824074</v>
      </c>
      <c r="Z46" s="15" t="s">
        <v>39</v>
      </c>
    </row>
    <row r="47" spans="1:26">
      <c r="A47" s="15">
        <v>3465</v>
      </c>
      <c r="B47" s="16" t="s">
        <v>44</v>
      </c>
      <c r="C47" s="16" t="s">
        <v>93</v>
      </c>
      <c r="D47" s="17">
        <v>0.00133333333333333</v>
      </c>
      <c r="E47" s="18">
        <v>2160</v>
      </c>
      <c r="F47" s="19"/>
      <c r="J47" s="21"/>
      <c r="N47" s="21"/>
      <c r="R47" s="23">
        <f>1/9</f>
        <v>0.111111111111111</v>
      </c>
      <c r="S47" s="15" t="s">
        <v>94</v>
      </c>
      <c r="T47" s="15" t="s">
        <v>39</v>
      </c>
      <c r="U47" s="15" t="s">
        <v>39</v>
      </c>
      <c r="V47" s="15" t="s">
        <v>39</v>
      </c>
      <c r="W47" s="15" t="s">
        <v>39</v>
      </c>
      <c r="X47" s="15" t="s">
        <v>95</v>
      </c>
      <c r="Y47" s="25">
        <v>44371.4717824074</v>
      </c>
      <c r="Z47" s="15" t="s">
        <v>39</v>
      </c>
    </row>
    <row r="48" spans="1:26">
      <c r="A48" s="15">
        <v>3466</v>
      </c>
      <c r="B48" s="16" t="s">
        <v>40</v>
      </c>
      <c r="C48" s="16" t="s">
        <v>93</v>
      </c>
      <c r="D48" s="17">
        <v>0.00233333333333333</v>
      </c>
      <c r="E48" s="18">
        <v>3780</v>
      </c>
      <c r="F48" s="19"/>
      <c r="J48" s="21"/>
      <c r="N48" s="21"/>
      <c r="R48" s="23">
        <f>4/9-0.25</f>
        <v>0.194444444444444</v>
      </c>
      <c r="S48" s="15" t="s">
        <v>96</v>
      </c>
      <c r="T48" s="2" t="s">
        <v>39</v>
      </c>
      <c r="U48" s="2" t="s">
        <v>39</v>
      </c>
      <c r="V48" s="2" t="s">
        <v>39</v>
      </c>
      <c r="W48" s="2" t="s">
        <v>39</v>
      </c>
      <c r="X48" s="2" t="s">
        <v>97</v>
      </c>
      <c r="Y48" s="25">
        <v>44371.4717824074</v>
      </c>
      <c r="Z48" s="2" t="s">
        <v>39</v>
      </c>
    </row>
    <row r="49" spans="1:26">
      <c r="A49" s="15">
        <v>3467</v>
      </c>
      <c r="B49" s="16" t="s">
        <v>58</v>
      </c>
      <c r="C49" s="16" t="s">
        <v>93</v>
      </c>
      <c r="D49" s="17">
        <v>0.00233333333333333</v>
      </c>
      <c r="E49" s="18">
        <v>3780</v>
      </c>
      <c r="F49" s="19"/>
      <c r="J49" s="21"/>
      <c r="N49" s="21"/>
      <c r="R49" s="23">
        <f>4/9-0.25</f>
        <v>0.194444444444444</v>
      </c>
      <c r="S49" s="15" t="s">
        <v>98</v>
      </c>
      <c r="T49" s="15" t="s">
        <v>39</v>
      </c>
      <c r="U49" s="15" t="s">
        <v>39</v>
      </c>
      <c r="V49" s="15" t="s">
        <v>39</v>
      </c>
      <c r="W49" s="15" t="s">
        <v>39</v>
      </c>
      <c r="X49" s="15" t="s">
        <v>99</v>
      </c>
      <c r="Y49" s="25">
        <v>44371.4717824074</v>
      </c>
      <c r="Z49" s="15" t="s">
        <v>39</v>
      </c>
    </row>
    <row r="50" spans="1:26">
      <c r="A50" s="15">
        <v>3451</v>
      </c>
      <c r="B50" s="16" t="s">
        <v>29</v>
      </c>
      <c r="C50" s="16" t="s">
        <v>100</v>
      </c>
      <c r="D50" s="17">
        <v>0.0016</v>
      </c>
      <c r="E50" s="18">
        <v>2592</v>
      </c>
      <c r="F50" s="19"/>
      <c r="J50" s="21"/>
      <c r="N50" s="21">
        <v>0.4</v>
      </c>
      <c r="O50" s="7">
        <v>8109</v>
      </c>
      <c r="P50" s="8" t="s">
        <v>29</v>
      </c>
      <c r="Q50" s="8" t="s">
        <v>101</v>
      </c>
      <c r="R50" s="23">
        <v>0.2</v>
      </c>
      <c r="S50" s="15" t="s">
        <v>102</v>
      </c>
      <c r="T50" s="15" t="s">
        <v>39</v>
      </c>
      <c r="U50" s="15" t="s">
        <v>39</v>
      </c>
      <c r="V50" s="15" t="s">
        <v>39</v>
      </c>
      <c r="W50" s="15" t="s">
        <v>39</v>
      </c>
      <c r="X50" s="15" t="s">
        <v>103</v>
      </c>
      <c r="Y50" s="25">
        <v>44371.4717592593</v>
      </c>
      <c r="Z50" s="15" t="s">
        <v>39</v>
      </c>
    </row>
    <row r="51" spans="1:26">
      <c r="A51" s="15">
        <v>3452</v>
      </c>
      <c r="B51" s="16" t="s">
        <v>44</v>
      </c>
      <c r="C51" s="16" t="s">
        <v>104</v>
      </c>
      <c r="D51" s="17">
        <v>0.00106666666666667</v>
      </c>
      <c r="E51" s="18">
        <v>1728</v>
      </c>
      <c r="F51" s="19"/>
      <c r="J51" s="21"/>
      <c r="N51" s="21"/>
      <c r="R51" s="23">
        <f>1/3-0.2</f>
        <v>0.133333333333333</v>
      </c>
      <c r="S51" s="15" t="s">
        <v>102</v>
      </c>
      <c r="T51" s="15" t="s">
        <v>39</v>
      </c>
      <c r="U51" s="15" t="s">
        <v>39</v>
      </c>
      <c r="V51" s="15" t="s">
        <v>39</v>
      </c>
      <c r="W51" s="15" t="s">
        <v>39</v>
      </c>
      <c r="X51" s="15" t="s">
        <v>39</v>
      </c>
      <c r="Y51" s="25">
        <v>44371.4717592593</v>
      </c>
      <c r="Z51" s="15" t="s">
        <v>39</v>
      </c>
    </row>
    <row r="52" spans="1:26">
      <c r="A52" s="15">
        <v>3453</v>
      </c>
      <c r="B52" s="16" t="s">
        <v>58</v>
      </c>
      <c r="C52" s="16" t="s">
        <v>104</v>
      </c>
      <c r="D52" s="17">
        <v>0.00106666666666667</v>
      </c>
      <c r="E52" s="18">
        <v>1728</v>
      </c>
      <c r="F52" s="19"/>
      <c r="J52" s="21"/>
      <c r="N52" s="21"/>
      <c r="R52" s="23">
        <f>1/3-0.2</f>
        <v>0.133333333333333</v>
      </c>
      <c r="S52" s="15" t="s">
        <v>102</v>
      </c>
      <c r="T52" s="15" t="s">
        <v>39</v>
      </c>
      <c r="U52" s="15" t="s">
        <v>39</v>
      </c>
      <c r="V52" s="15" t="s">
        <v>39</v>
      </c>
      <c r="W52" s="15" t="s">
        <v>39</v>
      </c>
      <c r="X52" s="15" t="s">
        <v>39</v>
      </c>
      <c r="Y52" s="25">
        <v>44371.4717592593</v>
      </c>
      <c r="Z52" s="15" t="s">
        <v>39</v>
      </c>
    </row>
    <row r="53" spans="1:26">
      <c r="A53" s="15">
        <v>3454</v>
      </c>
      <c r="B53" s="16" t="s">
        <v>60</v>
      </c>
      <c r="C53" s="16" t="s">
        <v>104</v>
      </c>
      <c r="D53" s="17">
        <v>0.00106666666666667</v>
      </c>
      <c r="E53" s="18">
        <v>1728</v>
      </c>
      <c r="F53" s="19"/>
      <c r="J53" s="21"/>
      <c r="N53" s="21"/>
      <c r="R53" s="23">
        <f>1/3-0.2</f>
        <v>0.133333333333333</v>
      </c>
      <c r="S53" s="15" t="s">
        <v>102</v>
      </c>
      <c r="T53" s="15" t="s">
        <v>39</v>
      </c>
      <c r="U53" s="15" t="s">
        <v>39</v>
      </c>
      <c r="V53" s="15" t="s">
        <v>39</v>
      </c>
      <c r="W53" s="15" t="s">
        <v>39</v>
      </c>
      <c r="X53" s="15" t="s">
        <v>39</v>
      </c>
      <c r="Y53" s="25">
        <v>44371.4717592593</v>
      </c>
      <c r="Z53" s="15" t="s">
        <v>39</v>
      </c>
    </row>
    <row r="54" spans="1:26">
      <c r="A54" s="15">
        <v>3455</v>
      </c>
      <c r="B54" s="16" t="s">
        <v>45</v>
      </c>
      <c r="C54" s="16" t="s">
        <v>104</v>
      </c>
      <c r="D54" s="17">
        <v>0.0008</v>
      </c>
      <c r="E54" s="18">
        <v>1296</v>
      </c>
      <c r="F54" s="19"/>
      <c r="J54" s="21"/>
      <c r="N54" s="21"/>
      <c r="R54" s="23">
        <v>0.1</v>
      </c>
      <c r="S54" s="15" t="s">
        <v>102</v>
      </c>
      <c r="T54" s="15" t="s">
        <v>39</v>
      </c>
      <c r="U54" s="15" t="s">
        <v>39</v>
      </c>
      <c r="V54" s="15" t="s">
        <v>39</v>
      </c>
      <c r="W54" s="15" t="s">
        <v>39</v>
      </c>
      <c r="X54" s="15" t="s">
        <v>39</v>
      </c>
      <c r="Y54" s="25">
        <v>44371.4717592593</v>
      </c>
      <c r="Z54" s="15" t="s">
        <v>39</v>
      </c>
    </row>
    <row r="55" spans="1:26">
      <c r="A55" s="15">
        <v>3456</v>
      </c>
      <c r="B55" s="16" t="s">
        <v>40</v>
      </c>
      <c r="C55" s="16" t="s">
        <v>104</v>
      </c>
      <c r="D55" s="17">
        <v>0.0008</v>
      </c>
      <c r="E55" s="18">
        <v>1296</v>
      </c>
      <c r="F55" s="19"/>
      <c r="J55" s="21"/>
      <c r="N55" s="21"/>
      <c r="R55" s="23">
        <v>0.1</v>
      </c>
      <c r="S55" s="15" t="s">
        <v>102</v>
      </c>
      <c r="T55" s="15" t="s">
        <v>39</v>
      </c>
      <c r="U55" s="15" t="s">
        <v>39</v>
      </c>
      <c r="V55" s="15" t="s">
        <v>39</v>
      </c>
      <c r="W55" s="15" t="s">
        <v>39</v>
      </c>
      <c r="X55" s="15" t="s">
        <v>39</v>
      </c>
      <c r="Y55" s="25">
        <v>44371.4717708333</v>
      </c>
      <c r="Z55" s="15" t="s">
        <v>39</v>
      </c>
    </row>
    <row r="56" spans="1:26">
      <c r="A56" s="15">
        <v>3457</v>
      </c>
      <c r="B56" s="16" t="s">
        <v>46</v>
      </c>
      <c r="C56" s="16" t="s">
        <v>104</v>
      </c>
      <c r="D56" s="17">
        <v>0.0008</v>
      </c>
      <c r="E56" s="18">
        <v>1296</v>
      </c>
      <c r="F56" s="19"/>
      <c r="J56" s="21"/>
      <c r="N56" s="21"/>
      <c r="R56" s="23">
        <v>0.1</v>
      </c>
      <c r="S56" s="15" t="s">
        <v>102</v>
      </c>
      <c r="T56" s="15" t="s">
        <v>39</v>
      </c>
      <c r="U56" s="15" t="s">
        <v>39</v>
      </c>
      <c r="V56" s="15" t="s">
        <v>39</v>
      </c>
      <c r="W56" s="15" t="s">
        <v>39</v>
      </c>
      <c r="X56" s="15" t="s">
        <v>39</v>
      </c>
      <c r="Y56" s="25">
        <v>44371.4717708333</v>
      </c>
      <c r="Z56" s="15" t="s">
        <v>39</v>
      </c>
    </row>
    <row r="57" spans="1:26">
      <c r="A57" s="15">
        <v>3458</v>
      </c>
      <c r="B57" s="16" t="s">
        <v>105</v>
      </c>
      <c r="C57" s="16" t="s">
        <v>104</v>
      </c>
      <c r="D57" s="17">
        <v>0.0008</v>
      </c>
      <c r="E57" s="18">
        <v>1296</v>
      </c>
      <c r="F57" s="19"/>
      <c r="J57" s="21"/>
      <c r="N57" s="21"/>
      <c r="R57" s="23">
        <v>0.1</v>
      </c>
      <c r="S57" s="15" t="s">
        <v>102</v>
      </c>
      <c r="T57" s="15" t="s">
        <v>39</v>
      </c>
      <c r="U57" s="15" t="s">
        <v>39</v>
      </c>
      <c r="V57" s="15" t="s">
        <v>39</v>
      </c>
      <c r="W57" s="15" t="s">
        <v>39</v>
      </c>
      <c r="X57" s="15" t="s">
        <v>39</v>
      </c>
      <c r="Y57" s="25">
        <v>44371.4717708333</v>
      </c>
      <c r="Z57" s="15" t="s">
        <v>39</v>
      </c>
    </row>
    <row r="58" spans="1:25">
      <c r="A58" s="15">
        <v>3418</v>
      </c>
      <c r="B58" s="16" t="s">
        <v>34</v>
      </c>
      <c r="C58" s="16" t="s">
        <v>106</v>
      </c>
      <c r="D58" s="17">
        <v>0.00087</v>
      </c>
      <c r="E58" s="18">
        <v>1409.4</v>
      </c>
      <c r="F58" s="19"/>
      <c r="J58" s="21">
        <v>0.15</v>
      </c>
      <c r="K58" s="7">
        <v>8205</v>
      </c>
      <c r="L58" s="8" t="s">
        <v>29</v>
      </c>
      <c r="M58" s="8" t="s">
        <v>107</v>
      </c>
      <c r="N58" s="21">
        <v>1</v>
      </c>
      <c r="O58" s="7">
        <v>8110</v>
      </c>
      <c r="P58" s="8" t="s">
        <v>29</v>
      </c>
      <c r="Q58" s="8" t="s">
        <v>108</v>
      </c>
      <c r="R58" s="23">
        <v>0.058</v>
      </c>
      <c r="Y58" s="25">
        <v>44370.4523263889</v>
      </c>
    </row>
    <row r="59" spans="1:26">
      <c r="A59" s="15">
        <v>3419</v>
      </c>
      <c r="B59" s="16" t="s">
        <v>109</v>
      </c>
      <c r="C59" s="16" t="s">
        <v>106</v>
      </c>
      <c r="D59" s="17">
        <v>0.00069</v>
      </c>
      <c r="E59" s="18">
        <v>1117.8</v>
      </c>
      <c r="F59" s="19"/>
      <c r="J59" s="21"/>
      <c r="N59" s="21"/>
      <c r="R59" s="23">
        <v>0.046</v>
      </c>
      <c r="S59" s="15"/>
      <c r="T59" s="15"/>
      <c r="U59" s="15"/>
      <c r="V59" s="15"/>
      <c r="W59" s="15"/>
      <c r="X59" s="15"/>
      <c r="Y59" s="25">
        <v>44370.749837963</v>
      </c>
      <c r="Z59" s="15"/>
    </row>
    <row r="60" spans="1:26">
      <c r="A60" s="15">
        <v>3427</v>
      </c>
      <c r="B60" s="16" t="s">
        <v>29</v>
      </c>
      <c r="C60" s="16" t="s">
        <v>110</v>
      </c>
      <c r="D60" s="17">
        <v>0.0016</v>
      </c>
      <c r="E60" s="18">
        <v>2592</v>
      </c>
      <c r="F60" s="19"/>
      <c r="J60" s="21"/>
      <c r="N60" s="21"/>
      <c r="R60" s="23">
        <f>1/6-0.06</f>
        <v>0.106666666666667</v>
      </c>
      <c r="S60" s="15" t="s">
        <v>39</v>
      </c>
      <c r="T60" s="15" t="s">
        <v>39</v>
      </c>
      <c r="U60" s="15" t="s">
        <v>39</v>
      </c>
      <c r="V60" s="15" t="s">
        <v>39</v>
      </c>
      <c r="W60" s="15" t="s">
        <v>39</v>
      </c>
      <c r="X60" s="15" t="s">
        <v>39</v>
      </c>
      <c r="Y60" s="25">
        <v>44371.471712963</v>
      </c>
      <c r="Z60" s="15" t="s">
        <v>39</v>
      </c>
    </row>
    <row r="61" spans="1:26">
      <c r="A61" s="15">
        <v>3548</v>
      </c>
      <c r="B61" s="16" t="s">
        <v>44</v>
      </c>
      <c r="C61" s="16" t="s">
        <v>111</v>
      </c>
      <c r="D61" s="17">
        <v>0.00071</v>
      </c>
      <c r="E61" s="18">
        <v>1150.2</v>
      </c>
      <c r="F61" s="19"/>
      <c r="J61" s="21"/>
      <c r="N61" s="21"/>
      <c r="R61" s="23">
        <f t="shared" ref="R61:R69" si="0">1/3-0.286</f>
        <v>0.0473333333333333</v>
      </c>
      <c r="S61" s="15" t="s">
        <v>39</v>
      </c>
      <c r="T61" s="15" t="s">
        <v>39</v>
      </c>
      <c r="U61" s="15" t="s">
        <v>39</v>
      </c>
      <c r="V61" s="15" t="s">
        <v>39</v>
      </c>
      <c r="W61" s="15" t="s">
        <v>39</v>
      </c>
      <c r="X61" s="15" t="s">
        <v>39</v>
      </c>
      <c r="Y61" s="25">
        <v>44371.4719444444</v>
      </c>
      <c r="Z61" s="15" t="s">
        <v>39</v>
      </c>
    </row>
    <row r="62" spans="1:26">
      <c r="A62" s="15">
        <v>3549</v>
      </c>
      <c r="B62" s="16" t="s">
        <v>58</v>
      </c>
      <c r="C62" s="16" t="s">
        <v>111</v>
      </c>
      <c r="D62" s="17">
        <v>0.00071</v>
      </c>
      <c r="E62" s="18">
        <v>1150.2</v>
      </c>
      <c r="F62" s="19"/>
      <c r="J62" s="21"/>
      <c r="N62" s="21"/>
      <c r="R62" s="23">
        <f t="shared" si="0"/>
        <v>0.0473333333333333</v>
      </c>
      <c r="S62" s="15" t="s">
        <v>39</v>
      </c>
      <c r="T62" s="15" t="s">
        <v>39</v>
      </c>
      <c r="U62" s="15" t="s">
        <v>39</v>
      </c>
      <c r="V62" s="15" t="s">
        <v>39</v>
      </c>
      <c r="W62" s="15" t="s">
        <v>39</v>
      </c>
      <c r="X62" s="15" t="s">
        <v>39</v>
      </c>
      <c r="Y62" s="25">
        <v>44371.4719444444</v>
      </c>
      <c r="Z62" s="15" t="s">
        <v>39</v>
      </c>
    </row>
    <row r="63" spans="1:26">
      <c r="A63" s="15">
        <v>3550</v>
      </c>
      <c r="B63" s="16" t="s">
        <v>60</v>
      </c>
      <c r="C63" s="16" t="s">
        <v>111</v>
      </c>
      <c r="D63" s="17">
        <v>0.00071</v>
      </c>
      <c r="E63" s="18">
        <v>1150.2</v>
      </c>
      <c r="F63" s="19"/>
      <c r="J63" s="21"/>
      <c r="N63" s="21"/>
      <c r="R63" s="23">
        <f t="shared" si="0"/>
        <v>0.0473333333333333</v>
      </c>
      <c r="S63" s="15" t="s">
        <v>39</v>
      </c>
      <c r="T63" s="15" t="s">
        <v>39</v>
      </c>
      <c r="U63" s="15" t="s">
        <v>39</v>
      </c>
      <c r="V63" s="15" t="s">
        <v>39</v>
      </c>
      <c r="W63" s="15" t="s">
        <v>39</v>
      </c>
      <c r="X63" s="15" t="s">
        <v>39</v>
      </c>
      <c r="Y63" s="25">
        <v>44371.4719560185</v>
      </c>
      <c r="Z63" s="15" t="s">
        <v>39</v>
      </c>
    </row>
    <row r="64" spans="1:26">
      <c r="A64" s="15">
        <v>3551</v>
      </c>
      <c r="B64" s="16" t="s">
        <v>45</v>
      </c>
      <c r="C64" s="16" t="s">
        <v>111</v>
      </c>
      <c r="D64" s="17">
        <v>0.00071</v>
      </c>
      <c r="E64" s="18">
        <v>1150.2</v>
      </c>
      <c r="F64" s="19"/>
      <c r="J64" s="21"/>
      <c r="N64" s="21"/>
      <c r="R64" s="23">
        <f t="shared" si="0"/>
        <v>0.0473333333333333</v>
      </c>
      <c r="S64" s="15" t="s">
        <v>39</v>
      </c>
      <c r="T64" s="15" t="s">
        <v>39</v>
      </c>
      <c r="U64" s="15" t="s">
        <v>39</v>
      </c>
      <c r="V64" s="15" t="s">
        <v>39</v>
      </c>
      <c r="W64" s="15" t="s">
        <v>39</v>
      </c>
      <c r="X64" s="15" t="s">
        <v>39</v>
      </c>
      <c r="Y64" s="25">
        <v>44371.4719560185</v>
      </c>
      <c r="Z64" s="15" t="s">
        <v>39</v>
      </c>
    </row>
    <row r="65" spans="1:26">
      <c r="A65" s="15">
        <v>3552</v>
      </c>
      <c r="B65" s="16" t="s">
        <v>40</v>
      </c>
      <c r="C65" s="16" t="s">
        <v>111</v>
      </c>
      <c r="D65" s="17">
        <v>0.00071</v>
      </c>
      <c r="E65" s="18">
        <v>1150.2</v>
      </c>
      <c r="F65" s="19"/>
      <c r="J65" s="21"/>
      <c r="N65" s="21"/>
      <c r="R65" s="23">
        <f t="shared" si="0"/>
        <v>0.0473333333333333</v>
      </c>
      <c r="S65" s="15" t="s">
        <v>39</v>
      </c>
      <c r="T65" s="15" t="s">
        <v>39</v>
      </c>
      <c r="U65" s="15" t="s">
        <v>39</v>
      </c>
      <c r="V65" s="15" t="s">
        <v>39</v>
      </c>
      <c r="W65" s="15" t="s">
        <v>39</v>
      </c>
      <c r="X65" s="15" t="s">
        <v>39</v>
      </c>
      <c r="Y65" s="25">
        <v>44371.4719560185</v>
      </c>
      <c r="Z65" s="15" t="s">
        <v>39</v>
      </c>
    </row>
    <row r="66" spans="1:26">
      <c r="A66" s="15">
        <v>3553</v>
      </c>
      <c r="B66" s="16" t="s">
        <v>46</v>
      </c>
      <c r="C66" s="16" t="s">
        <v>111</v>
      </c>
      <c r="D66" s="17">
        <v>0.00071</v>
      </c>
      <c r="E66" s="18">
        <v>1150.2</v>
      </c>
      <c r="F66" s="19"/>
      <c r="J66" s="21"/>
      <c r="N66" s="21"/>
      <c r="R66" s="23">
        <f t="shared" si="0"/>
        <v>0.0473333333333333</v>
      </c>
      <c r="S66" s="15" t="s">
        <v>39</v>
      </c>
      <c r="T66" s="15" t="s">
        <v>39</v>
      </c>
      <c r="U66" s="15" t="s">
        <v>39</v>
      </c>
      <c r="V66" s="15" t="s">
        <v>39</v>
      </c>
      <c r="W66" s="15" t="s">
        <v>39</v>
      </c>
      <c r="X66" s="15" t="s">
        <v>39</v>
      </c>
      <c r="Y66" s="25">
        <v>44371.4719560185</v>
      </c>
      <c r="Z66" s="15" t="s">
        <v>39</v>
      </c>
    </row>
    <row r="67" spans="1:26">
      <c r="A67" s="15">
        <v>3554</v>
      </c>
      <c r="B67" s="16" t="s">
        <v>112</v>
      </c>
      <c r="C67" s="16" t="s">
        <v>111</v>
      </c>
      <c r="D67" s="17">
        <v>0.00071</v>
      </c>
      <c r="E67" s="18">
        <v>1150.2</v>
      </c>
      <c r="F67" s="19"/>
      <c r="J67" s="21"/>
      <c r="N67" s="21"/>
      <c r="R67" s="23">
        <f t="shared" si="0"/>
        <v>0.0473333333333333</v>
      </c>
      <c r="S67" s="15" t="s">
        <v>39</v>
      </c>
      <c r="T67" s="15" t="s">
        <v>39</v>
      </c>
      <c r="U67" s="15" t="s">
        <v>39</v>
      </c>
      <c r="V67" s="15" t="s">
        <v>39</v>
      </c>
      <c r="W67" s="15" t="s">
        <v>39</v>
      </c>
      <c r="X67" s="15" t="s">
        <v>39</v>
      </c>
      <c r="Y67" s="25">
        <v>44371.4719560185</v>
      </c>
      <c r="Z67" s="15" t="s">
        <v>39</v>
      </c>
    </row>
    <row r="68" spans="1:26">
      <c r="A68" s="15">
        <v>3555</v>
      </c>
      <c r="B68" s="16" t="s">
        <v>113</v>
      </c>
      <c r="C68" s="16" t="s">
        <v>111</v>
      </c>
      <c r="D68" s="17">
        <v>0.00071</v>
      </c>
      <c r="E68" s="18">
        <v>1150.2</v>
      </c>
      <c r="F68" s="19"/>
      <c r="J68" s="21"/>
      <c r="N68" s="21"/>
      <c r="R68" s="23">
        <f t="shared" si="0"/>
        <v>0.0473333333333333</v>
      </c>
      <c r="S68" s="15" t="s">
        <v>39</v>
      </c>
      <c r="T68" s="15" t="s">
        <v>39</v>
      </c>
      <c r="U68" s="15" t="s">
        <v>39</v>
      </c>
      <c r="V68" s="15" t="s">
        <v>39</v>
      </c>
      <c r="W68" s="15" t="s">
        <v>39</v>
      </c>
      <c r="X68" s="15" t="s">
        <v>39</v>
      </c>
      <c r="Y68" s="25">
        <v>44371.4719560185</v>
      </c>
      <c r="Z68" s="15" t="s">
        <v>39</v>
      </c>
    </row>
    <row r="69" spans="1:26">
      <c r="A69" s="15">
        <v>3556</v>
      </c>
      <c r="B69" s="16" t="s">
        <v>114</v>
      </c>
      <c r="C69" s="16" t="s">
        <v>111</v>
      </c>
      <c r="D69" s="17">
        <v>0.00071</v>
      </c>
      <c r="E69" s="18">
        <v>1150.2</v>
      </c>
      <c r="F69" s="19"/>
      <c r="J69" s="21"/>
      <c r="N69" s="21"/>
      <c r="R69" s="23">
        <f t="shared" si="0"/>
        <v>0.0473333333333333</v>
      </c>
      <c r="S69" s="15" t="s">
        <v>39</v>
      </c>
      <c r="T69" s="15" t="s">
        <v>39</v>
      </c>
      <c r="U69" s="15" t="s">
        <v>39</v>
      </c>
      <c r="V69" s="15" t="s">
        <v>39</v>
      </c>
      <c r="W69" s="15" t="s">
        <v>39</v>
      </c>
      <c r="X69" s="15" t="s">
        <v>39</v>
      </c>
      <c r="Y69" s="25">
        <v>44371.4719675926</v>
      </c>
      <c r="Z69" s="15" t="s">
        <v>39</v>
      </c>
    </row>
    <row r="70" spans="1:26">
      <c r="A70" s="15">
        <v>3557</v>
      </c>
      <c r="B70" s="16" t="s">
        <v>115</v>
      </c>
      <c r="C70" s="16" t="s">
        <v>111</v>
      </c>
      <c r="D70" s="17">
        <v>0.00066</v>
      </c>
      <c r="E70" s="18">
        <v>1069.2</v>
      </c>
      <c r="F70" s="19"/>
      <c r="J70" s="21"/>
      <c r="N70" s="21"/>
      <c r="R70" s="23">
        <v>0.044</v>
      </c>
      <c r="S70" s="15" t="s">
        <v>39</v>
      </c>
      <c r="T70" s="15" t="s">
        <v>39</v>
      </c>
      <c r="U70" s="15" t="s">
        <v>39</v>
      </c>
      <c r="V70" s="15" t="s">
        <v>39</v>
      </c>
      <c r="W70" s="15" t="s">
        <v>39</v>
      </c>
      <c r="X70" s="15" t="s">
        <v>39</v>
      </c>
      <c r="Y70" s="25">
        <v>44371.4719675926</v>
      </c>
      <c r="Z70" s="15" t="s">
        <v>39</v>
      </c>
    </row>
    <row r="71" spans="1:26">
      <c r="A71" s="15">
        <v>3558</v>
      </c>
      <c r="B71" s="16" t="s">
        <v>116</v>
      </c>
      <c r="C71" s="16" t="s">
        <v>111</v>
      </c>
      <c r="D71" s="17">
        <v>0.00071</v>
      </c>
      <c r="E71" s="18">
        <v>1150.2</v>
      </c>
      <c r="F71" s="19"/>
      <c r="J71" s="21"/>
      <c r="N71" s="21"/>
      <c r="R71" s="23">
        <f>1/3-0.286</f>
        <v>0.0473333333333333</v>
      </c>
      <c r="S71" s="2" t="s">
        <v>39</v>
      </c>
      <c r="T71" s="2" t="s">
        <v>39</v>
      </c>
      <c r="U71" s="2" t="s">
        <v>39</v>
      </c>
      <c r="V71" s="2" t="s">
        <v>39</v>
      </c>
      <c r="W71" s="2" t="s">
        <v>39</v>
      </c>
      <c r="X71" s="2" t="s">
        <v>39</v>
      </c>
      <c r="Y71" s="25">
        <v>44371.4719675926</v>
      </c>
      <c r="Z71" s="2" t="s">
        <v>39</v>
      </c>
    </row>
    <row r="72" spans="1:26">
      <c r="A72" s="15">
        <v>3559</v>
      </c>
      <c r="B72" s="16" t="s">
        <v>73</v>
      </c>
      <c r="C72" s="16" t="s">
        <v>111</v>
      </c>
      <c r="D72" s="17">
        <v>0.00069</v>
      </c>
      <c r="E72" s="18">
        <v>1117.8</v>
      </c>
      <c r="F72" s="19"/>
      <c r="J72" s="21"/>
      <c r="N72" s="21"/>
      <c r="R72" s="23">
        <v>0.046</v>
      </c>
      <c r="S72" s="15" t="s">
        <v>39</v>
      </c>
      <c r="T72" s="15" t="s">
        <v>39</v>
      </c>
      <c r="U72" s="15" t="s">
        <v>39</v>
      </c>
      <c r="V72" s="15" t="s">
        <v>39</v>
      </c>
      <c r="W72" s="15" t="s">
        <v>39</v>
      </c>
      <c r="X72" s="15" t="s">
        <v>39</v>
      </c>
      <c r="Y72" s="25">
        <v>44371.4719675926</v>
      </c>
      <c r="Z72" s="15" t="s">
        <v>39</v>
      </c>
    </row>
    <row r="73" spans="1:26">
      <c r="A73" s="15">
        <v>3560</v>
      </c>
      <c r="B73" s="16" t="s">
        <v>117</v>
      </c>
      <c r="C73" s="16" t="s">
        <v>111</v>
      </c>
      <c r="D73" s="17">
        <v>0.00066</v>
      </c>
      <c r="E73" s="18">
        <v>1069.2</v>
      </c>
      <c r="F73" s="19"/>
      <c r="J73" s="21"/>
      <c r="N73" s="21"/>
      <c r="R73" s="23">
        <v>0.044</v>
      </c>
      <c r="S73" s="15" t="s">
        <v>39</v>
      </c>
      <c r="T73" s="15" t="s">
        <v>39</v>
      </c>
      <c r="U73" s="15" t="s">
        <v>39</v>
      </c>
      <c r="V73" s="15" t="s">
        <v>39</v>
      </c>
      <c r="W73" s="15" t="s">
        <v>39</v>
      </c>
      <c r="X73" s="15" t="s">
        <v>39</v>
      </c>
      <c r="Y73" s="25">
        <v>44371.4719675926</v>
      </c>
      <c r="Z73" s="15" t="s">
        <v>39</v>
      </c>
    </row>
    <row r="74" spans="1:26">
      <c r="A74" s="15">
        <v>3561</v>
      </c>
      <c r="B74" s="16" t="s">
        <v>66</v>
      </c>
      <c r="C74" s="16" t="s">
        <v>111</v>
      </c>
      <c r="D74" s="17">
        <v>0.00068</v>
      </c>
      <c r="E74" s="18">
        <v>1101.6</v>
      </c>
      <c r="F74" s="19"/>
      <c r="J74" s="21"/>
      <c r="N74" s="21"/>
      <c r="R74" s="23">
        <f>1/3-0.288</f>
        <v>0.0453333333333333</v>
      </c>
      <c r="S74" s="15" t="s">
        <v>39</v>
      </c>
      <c r="T74" s="15" t="s">
        <v>39</v>
      </c>
      <c r="U74" s="15" t="s">
        <v>39</v>
      </c>
      <c r="V74" s="15" t="s">
        <v>39</v>
      </c>
      <c r="W74" s="15" t="s">
        <v>39</v>
      </c>
      <c r="X74" s="15" t="s">
        <v>39</v>
      </c>
      <c r="Y74" s="25">
        <v>44371.4719675926</v>
      </c>
      <c r="Z74" s="15" t="s">
        <v>39</v>
      </c>
    </row>
    <row r="75" spans="1:26">
      <c r="A75" s="15">
        <v>3563</v>
      </c>
      <c r="B75" s="16" t="s">
        <v>27</v>
      </c>
      <c r="C75" s="16" t="s">
        <v>111</v>
      </c>
      <c r="D75" s="17">
        <v>0.00068</v>
      </c>
      <c r="E75" s="18">
        <v>1101.6</v>
      </c>
      <c r="F75" s="19"/>
      <c r="J75" s="21"/>
      <c r="N75" s="21"/>
      <c r="R75" s="23">
        <f>1/3-0.288</f>
        <v>0.0453333333333333</v>
      </c>
      <c r="S75" s="15" t="s">
        <v>39</v>
      </c>
      <c r="T75" s="15" t="s">
        <v>39</v>
      </c>
      <c r="U75" s="15" t="s">
        <v>39</v>
      </c>
      <c r="V75" s="15" t="s">
        <v>39</v>
      </c>
      <c r="W75" s="15" t="s">
        <v>39</v>
      </c>
      <c r="X75" s="15" t="s">
        <v>39</v>
      </c>
      <c r="Y75" s="25">
        <v>44371.4719791667</v>
      </c>
      <c r="Z75" s="15" t="s">
        <v>39</v>
      </c>
    </row>
    <row r="76" spans="1:26">
      <c r="A76" s="15">
        <v>3564</v>
      </c>
      <c r="B76" s="16" t="s">
        <v>118</v>
      </c>
      <c r="C76" s="16" t="s">
        <v>111</v>
      </c>
      <c r="D76" s="17">
        <v>0.00069</v>
      </c>
      <c r="E76" s="18">
        <v>1117.8</v>
      </c>
      <c r="F76" s="19"/>
      <c r="J76" s="21"/>
      <c r="N76" s="21"/>
      <c r="R76" s="23">
        <v>0.046</v>
      </c>
      <c r="S76" s="15" t="s">
        <v>39</v>
      </c>
      <c r="T76" s="15" t="s">
        <v>39</v>
      </c>
      <c r="U76" s="15" t="s">
        <v>39</v>
      </c>
      <c r="V76" s="15" t="s">
        <v>39</v>
      </c>
      <c r="W76" s="15" t="s">
        <v>39</v>
      </c>
      <c r="X76" s="15" t="s">
        <v>39</v>
      </c>
      <c r="Y76" s="25">
        <v>44371.4719791667</v>
      </c>
      <c r="Z76" s="15" t="s">
        <v>39</v>
      </c>
    </row>
    <row r="77" spans="1:26">
      <c r="A77" s="15">
        <v>3565</v>
      </c>
      <c r="B77" s="16" t="s">
        <v>67</v>
      </c>
      <c r="C77" s="16" t="s">
        <v>111</v>
      </c>
      <c r="D77" s="17">
        <v>0.00068</v>
      </c>
      <c r="E77" s="18">
        <v>1101.6</v>
      </c>
      <c r="F77" s="19"/>
      <c r="J77" s="21"/>
      <c r="N77" s="21"/>
      <c r="R77" s="23">
        <f>1/3-0.288</f>
        <v>0.0453333333333333</v>
      </c>
      <c r="S77" s="2" t="s">
        <v>39</v>
      </c>
      <c r="T77" s="2" t="s">
        <v>39</v>
      </c>
      <c r="U77" s="2" t="s">
        <v>39</v>
      </c>
      <c r="V77" s="2" t="s">
        <v>39</v>
      </c>
      <c r="W77" s="2" t="s">
        <v>39</v>
      </c>
      <c r="X77" s="2" t="s">
        <v>39</v>
      </c>
      <c r="Y77" s="25">
        <v>44371.4719791667</v>
      </c>
      <c r="Z77" s="2" t="s">
        <v>39</v>
      </c>
    </row>
    <row r="78" ht="42.75" spans="1:25">
      <c r="A78" s="15">
        <v>3417</v>
      </c>
      <c r="B78" s="16" t="s">
        <v>36</v>
      </c>
      <c r="C78" s="16" t="s">
        <v>119</v>
      </c>
      <c r="D78" s="17">
        <v>0.01575</v>
      </c>
      <c r="E78" s="18">
        <v>25515</v>
      </c>
      <c r="F78" s="19">
        <v>0.09</v>
      </c>
      <c r="G78" s="7">
        <v>8302</v>
      </c>
      <c r="H78" s="8" t="s">
        <v>67</v>
      </c>
      <c r="I78" s="9" t="s">
        <v>120</v>
      </c>
      <c r="J78" s="21">
        <v>0.35</v>
      </c>
      <c r="K78" s="7">
        <v>8206</v>
      </c>
      <c r="L78" s="8" t="s">
        <v>36</v>
      </c>
      <c r="M78" s="8" t="s">
        <v>121</v>
      </c>
      <c r="N78" s="21">
        <v>0.5</v>
      </c>
      <c r="O78" s="28">
        <v>8111</v>
      </c>
      <c r="P78" s="8" t="s">
        <v>36</v>
      </c>
      <c r="Q78" s="29" t="s">
        <v>122</v>
      </c>
      <c r="R78" s="23">
        <v>1</v>
      </c>
      <c r="Y78" s="25">
        <v>44369.8928009259</v>
      </c>
    </row>
    <row r="79" ht="42.75" spans="1:25">
      <c r="A79" s="15">
        <v>3416</v>
      </c>
      <c r="B79" s="16" t="s">
        <v>36</v>
      </c>
      <c r="C79" s="16" t="s">
        <v>123</v>
      </c>
      <c r="D79" s="17">
        <v>0.01575</v>
      </c>
      <c r="E79" s="18">
        <v>25515</v>
      </c>
      <c r="F79" s="19"/>
      <c r="J79" s="21"/>
      <c r="N79" s="21">
        <v>0.5</v>
      </c>
      <c r="O79" s="28">
        <v>8112</v>
      </c>
      <c r="P79" s="8" t="s">
        <v>36</v>
      </c>
      <c r="Q79" s="29" t="s">
        <v>124</v>
      </c>
      <c r="R79" s="23">
        <v>1</v>
      </c>
      <c r="Y79" s="25">
        <v>44369.8926273148</v>
      </c>
    </row>
    <row r="80" spans="1:25">
      <c r="A80" s="15">
        <v>3171</v>
      </c>
      <c r="B80" s="16" t="s">
        <v>112</v>
      </c>
      <c r="C80" s="16" t="s">
        <v>125</v>
      </c>
      <c r="D80" s="17">
        <v>0.00845</v>
      </c>
      <c r="E80" s="18">
        <v>13689</v>
      </c>
      <c r="F80" s="19"/>
      <c r="J80" s="21">
        <v>0.65</v>
      </c>
      <c r="K80" s="7">
        <v>8207</v>
      </c>
      <c r="L80" s="8" t="s">
        <v>67</v>
      </c>
      <c r="M80" s="8" t="s">
        <v>126</v>
      </c>
      <c r="N80" s="21">
        <v>1</v>
      </c>
      <c r="O80" s="7">
        <v>8113</v>
      </c>
      <c r="P80" s="8" t="s">
        <v>67</v>
      </c>
      <c r="Q80" s="8" t="s">
        <v>126</v>
      </c>
      <c r="R80" s="23">
        <f>4/9-0.3</f>
        <v>0.144444444444444</v>
      </c>
      <c r="Y80" s="25">
        <v>44363.589525463</v>
      </c>
    </row>
    <row r="81" spans="1:25">
      <c r="A81" s="15">
        <v>3235</v>
      </c>
      <c r="B81" s="16" t="s">
        <v>112</v>
      </c>
      <c r="C81" s="16" t="s">
        <v>127</v>
      </c>
      <c r="D81" s="17">
        <v>0.002925</v>
      </c>
      <c r="E81" s="18">
        <v>4738.5</v>
      </c>
      <c r="F81" s="19"/>
      <c r="J81" s="21"/>
      <c r="N81" s="21"/>
      <c r="R81" s="23">
        <v>0.05</v>
      </c>
      <c r="Y81" s="25">
        <v>44365.4888310185</v>
      </c>
    </row>
    <row r="82" spans="1:25">
      <c r="A82" s="15">
        <v>3275</v>
      </c>
      <c r="B82" s="16" t="s">
        <v>34</v>
      </c>
      <c r="C82" s="16" t="s">
        <v>127</v>
      </c>
      <c r="D82" s="17">
        <v>0.002925</v>
      </c>
      <c r="E82" s="18">
        <v>4738.5</v>
      </c>
      <c r="F82" s="19"/>
      <c r="J82" s="21"/>
      <c r="N82" s="21"/>
      <c r="R82" s="23">
        <v>0.05</v>
      </c>
      <c r="Y82" s="25">
        <v>44365.5678240741</v>
      </c>
    </row>
    <row r="83" spans="1:26">
      <c r="A83" s="15">
        <v>3276</v>
      </c>
      <c r="B83" s="16" t="s">
        <v>34</v>
      </c>
      <c r="C83" s="16" t="s">
        <v>128</v>
      </c>
      <c r="D83" s="17">
        <v>0.002925</v>
      </c>
      <c r="E83" s="18">
        <v>4738.5</v>
      </c>
      <c r="F83" s="19"/>
      <c r="J83" s="21"/>
      <c r="N83" s="21"/>
      <c r="R83" s="23">
        <v>0.05</v>
      </c>
      <c r="S83" s="15"/>
      <c r="T83" s="15"/>
      <c r="U83" s="15"/>
      <c r="V83" s="15"/>
      <c r="W83" s="15"/>
      <c r="X83" s="15"/>
      <c r="Y83" s="25">
        <v>44365.5680439815</v>
      </c>
      <c r="Z83" s="15"/>
    </row>
    <row r="84" spans="1:25">
      <c r="A84" s="15">
        <v>3378</v>
      </c>
      <c r="B84" s="16" t="s">
        <v>27</v>
      </c>
      <c r="C84" s="16" t="s">
        <v>129</v>
      </c>
      <c r="D84" s="17">
        <v>0.002925</v>
      </c>
      <c r="E84" s="18">
        <v>4738.5</v>
      </c>
      <c r="F84" s="19"/>
      <c r="J84" s="21"/>
      <c r="N84" s="21"/>
      <c r="R84" s="23">
        <v>0.05</v>
      </c>
      <c r="Y84" s="25">
        <v>44367.52875</v>
      </c>
    </row>
    <row r="85" spans="1:26">
      <c r="A85" s="15">
        <v>3433</v>
      </c>
      <c r="B85" s="16" t="s">
        <v>67</v>
      </c>
      <c r="C85" s="16" t="s">
        <v>130</v>
      </c>
      <c r="D85" s="17">
        <v>0.02665</v>
      </c>
      <c r="E85" s="18">
        <v>43173</v>
      </c>
      <c r="F85" s="19"/>
      <c r="J85" s="21"/>
      <c r="N85" s="21"/>
      <c r="R85" s="23">
        <f>0.6-R80</f>
        <v>0.455555555555556</v>
      </c>
      <c r="S85" s="15" t="s">
        <v>131</v>
      </c>
      <c r="T85" s="15" t="s">
        <v>39</v>
      </c>
      <c r="U85" s="15" t="s">
        <v>39</v>
      </c>
      <c r="V85" s="15" t="s">
        <v>39</v>
      </c>
      <c r="W85" s="15" t="s">
        <v>39</v>
      </c>
      <c r="X85" s="15" t="s">
        <v>39</v>
      </c>
      <c r="Y85" s="25">
        <v>44371.471724537</v>
      </c>
      <c r="Z85" s="15" t="s">
        <v>39</v>
      </c>
    </row>
    <row r="86" spans="1:26">
      <c r="A86" s="15">
        <v>3434</v>
      </c>
      <c r="B86" s="16" t="s">
        <v>29</v>
      </c>
      <c r="C86" s="16" t="s">
        <v>132</v>
      </c>
      <c r="D86" s="17">
        <v>0.0117</v>
      </c>
      <c r="E86" s="18">
        <v>18954</v>
      </c>
      <c r="F86" s="19"/>
      <c r="J86" s="21"/>
      <c r="N86" s="21"/>
      <c r="R86" s="23">
        <v>0.2</v>
      </c>
      <c r="S86" s="15" t="s">
        <v>39</v>
      </c>
      <c r="T86" s="15" t="s">
        <v>39</v>
      </c>
      <c r="U86" s="15" t="s">
        <v>39</v>
      </c>
      <c r="V86" s="15" t="s">
        <v>39</v>
      </c>
      <c r="W86" s="15" t="s">
        <v>39</v>
      </c>
      <c r="X86" s="15" t="s">
        <v>39</v>
      </c>
      <c r="Y86" s="25">
        <v>44371.471724537</v>
      </c>
      <c r="Z86" s="15" t="s">
        <v>39</v>
      </c>
    </row>
    <row r="87" spans="1:26">
      <c r="A87" s="15">
        <v>3432</v>
      </c>
      <c r="B87" s="16" t="s">
        <v>67</v>
      </c>
      <c r="C87" s="16" t="s">
        <v>133</v>
      </c>
      <c r="D87" s="17">
        <v>0.0126</v>
      </c>
      <c r="E87" s="18">
        <v>20412</v>
      </c>
      <c r="F87" s="19"/>
      <c r="G87" s="7">
        <v>8303</v>
      </c>
      <c r="H87" s="8" t="s">
        <v>40</v>
      </c>
      <c r="I87" s="9" t="s">
        <v>134</v>
      </c>
      <c r="J87" s="21">
        <v>0.2</v>
      </c>
      <c r="K87" s="7">
        <v>8208</v>
      </c>
      <c r="L87" s="8" t="s">
        <v>67</v>
      </c>
      <c r="M87" s="8" t="s">
        <v>135</v>
      </c>
      <c r="N87" s="21">
        <v>1</v>
      </c>
      <c r="O87" s="7">
        <v>8114</v>
      </c>
      <c r="P87" s="8" t="s">
        <v>67</v>
      </c>
      <c r="Q87" s="8" t="s">
        <v>135</v>
      </c>
      <c r="R87" s="23">
        <v>0.7</v>
      </c>
      <c r="S87" s="15" t="s">
        <v>39</v>
      </c>
      <c r="T87" s="15" t="s">
        <v>39</v>
      </c>
      <c r="U87" s="15" t="s">
        <v>39</v>
      </c>
      <c r="V87" s="15" t="s">
        <v>39</v>
      </c>
      <c r="W87" s="15" t="s">
        <v>39</v>
      </c>
      <c r="X87" s="15" t="s">
        <v>39</v>
      </c>
      <c r="Y87" s="25">
        <v>44371.471712963</v>
      </c>
      <c r="Z87" s="15" t="s">
        <v>39</v>
      </c>
    </row>
    <row r="88" spans="1:26">
      <c r="A88" s="15">
        <v>3435</v>
      </c>
      <c r="B88" s="16" t="s">
        <v>29</v>
      </c>
      <c r="C88" s="16" t="s">
        <v>136</v>
      </c>
      <c r="D88" s="17">
        <v>0.0054</v>
      </c>
      <c r="E88" s="18">
        <v>8748</v>
      </c>
      <c r="F88" s="19"/>
      <c r="J88" s="21"/>
      <c r="N88" s="21"/>
      <c r="R88" s="23">
        <v>0.3</v>
      </c>
      <c r="S88" s="2" t="s">
        <v>39</v>
      </c>
      <c r="T88" s="2" t="s">
        <v>39</v>
      </c>
      <c r="U88" s="2" t="s">
        <v>39</v>
      </c>
      <c r="V88" s="2" t="s">
        <v>39</v>
      </c>
      <c r="W88" s="2" t="s">
        <v>39</v>
      </c>
      <c r="X88" s="2" t="s">
        <v>39</v>
      </c>
      <c r="Y88" s="25">
        <v>44371.471724537</v>
      </c>
      <c r="Z88" s="2" t="s">
        <v>39</v>
      </c>
    </row>
    <row r="89" spans="1:25">
      <c r="A89" s="15">
        <v>3168</v>
      </c>
      <c r="B89" s="16" t="s">
        <v>34</v>
      </c>
      <c r="C89" s="16" t="s">
        <v>137</v>
      </c>
      <c r="D89" s="17">
        <v>0.0036</v>
      </c>
      <c r="E89" s="18">
        <v>5832</v>
      </c>
      <c r="F89" s="19"/>
      <c r="J89" s="21">
        <v>0.8</v>
      </c>
      <c r="K89" s="7">
        <v>8209</v>
      </c>
      <c r="L89" s="8" t="s">
        <v>40</v>
      </c>
      <c r="M89" s="8" t="s">
        <v>138</v>
      </c>
      <c r="N89" s="21">
        <v>0.3</v>
      </c>
      <c r="O89" s="7">
        <v>8115</v>
      </c>
      <c r="P89" s="8" t="s">
        <v>40</v>
      </c>
      <c r="Q89" s="8" t="s">
        <v>139</v>
      </c>
      <c r="R89" s="23">
        <f>1/6</f>
        <v>0.166666666666667</v>
      </c>
      <c r="Y89" s="25">
        <v>44363.5841203704</v>
      </c>
    </row>
    <row r="90" spans="1:25">
      <c r="A90" s="15">
        <v>3212</v>
      </c>
      <c r="B90" s="16" t="s">
        <v>112</v>
      </c>
      <c r="C90" s="16" t="s">
        <v>140</v>
      </c>
      <c r="D90" s="17">
        <v>0.00264</v>
      </c>
      <c r="E90" s="18">
        <v>4276.8</v>
      </c>
      <c r="F90" s="19"/>
      <c r="J90" s="21"/>
      <c r="N90" s="21"/>
      <c r="R90" s="23">
        <f>2/9-0.1</f>
        <v>0.122222222222222</v>
      </c>
      <c r="U90" s="30">
        <v>44426</v>
      </c>
      <c r="Y90" s="25">
        <v>44365.4259375</v>
      </c>
    </row>
    <row r="91" spans="1:25">
      <c r="A91" s="15">
        <v>3274</v>
      </c>
      <c r="B91" s="16" t="s">
        <v>34</v>
      </c>
      <c r="C91" s="16" t="s">
        <v>141</v>
      </c>
      <c r="D91" s="17">
        <v>0.00312</v>
      </c>
      <c r="E91" s="18">
        <v>5054.4</v>
      </c>
      <c r="F91" s="19"/>
      <c r="J91" s="21"/>
      <c r="N91" s="21"/>
      <c r="R91" s="23">
        <f>4/9-0.3</f>
        <v>0.144444444444444</v>
      </c>
      <c r="Y91" s="25">
        <v>44365.5677314815</v>
      </c>
    </row>
    <row r="92" spans="1:25">
      <c r="A92" s="15">
        <v>3377</v>
      </c>
      <c r="B92" s="16" t="s">
        <v>27</v>
      </c>
      <c r="C92" s="16" t="s">
        <v>142</v>
      </c>
      <c r="D92" s="17">
        <v>0.003</v>
      </c>
      <c r="E92" s="18">
        <v>4860</v>
      </c>
      <c r="F92" s="19"/>
      <c r="J92" s="21"/>
      <c r="N92" s="21"/>
      <c r="R92" s="23">
        <f>8/9-0.75</f>
        <v>0.138888888888889</v>
      </c>
      <c r="Y92" s="25">
        <v>44367.5286111111</v>
      </c>
    </row>
    <row r="93" spans="1:25">
      <c r="A93" s="15">
        <v>3387</v>
      </c>
      <c r="B93" s="16" t="s">
        <v>27</v>
      </c>
      <c r="C93" s="16" t="s">
        <v>143</v>
      </c>
      <c r="D93" s="17">
        <v>0.00192</v>
      </c>
      <c r="E93" s="18">
        <v>3110.4</v>
      </c>
      <c r="F93" s="19"/>
      <c r="J93" s="21"/>
      <c r="N93" s="21"/>
      <c r="R93" s="23">
        <f>8/9-0.75-0.05</f>
        <v>0.0888888888888888</v>
      </c>
      <c r="Y93" s="25">
        <v>44367.5437962963</v>
      </c>
    </row>
    <row r="94" spans="1:25">
      <c r="A94" s="15">
        <v>3613</v>
      </c>
      <c r="B94" s="16" t="s">
        <v>112</v>
      </c>
      <c r="C94" s="16" t="s">
        <v>137</v>
      </c>
      <c r="D94" s="17">
        <v>0.00216</v>
      </c>
      <c r="E94" s="18">
        <v>3499.2</v>
      </c>
      <c r="F94" s="19"/>
      <c r="J94" s="21"/>
      <c r="N94" s="21"/>
      <c r="R94" s="23">
        <v>0.1</v>
      </c>
      <c r="Y94" s="25">
        <v>44371.8984953704</v>
      </c>
    </row>
    <row r="95" spans="1:25">
      <c r="A95" s="15">
        <v>3614</v>
      </c>
      <c r="B95" s="16" t="s">
        <v>144</v>
      </c>
      <c r="C95" s="16" t="s">
        <v>145</v>
      </c>
      <c r="D95" s="17">
        <v>0.003</v>
      </c>
      <c r="E95" s="18">
        <v>4860</v>
      </c>
      <c r="F95" s="19"/>
      <c r="J95" s="21"/>
      <c r="N95" s="21"/>
      <c r="R95" s="23">
        <f>8/9-0.75</f>
        <v>0.138888888888889</v>
      </c>
      <c r="Y95" s="25"/>
    </row>
    <row r="96" spans="1:25">
      <c r="A96" s="15">
        <v>3616</v>
      </c>
      <c r="B96" s="16" t="s">
        <v>29</v>
      </c>
      <c r="C96" s="16" t="s">
        <v>137</v>
      </c>
      <c r="D96" s="17">
        <v>0.00216</v>
      </c>
      <c r="E96" s="18">
        <v>3499.2</v>
      </c>
      <c r="F96" s="19"/>
      <c r="J96" s="21"/>
      <c r="N96" s="21"/>
      <c r="R96" s="23">
        <v>0.1</v>
      </c>
      <c r="Y96" s="25"/>
    </row>
    <row r="97" spans="1:26">
      <c r="A97" s="15">
        <v>3436</v>
      </c>
      <c r="B97" s="16" t="s">
        <v>44</v>
      </c>
      <c r="C97" s="16" t="s">
        <v>146</v>
      </c>
      <c r="D97" s="17">
        <v>0.00588000000000002</v>
      </c>
      <c r="E97" s="18">
        <v>9525.60000000003</v>
      </c>
      <c r="F97" s="19"/>
      <c r="J97" s="21"/>
      <c r="N97" s="21">
        <v>0.7</v>
      </c>
      <c r="O97" s="7">
        <v>8123</v>
      </c>
      <c r="P97" s="8" t="s">
        <v>40</v>
      </c>
      <c r="Q97" s="8" t="s">
        <v>138</v>
      </c>
      <c r="R97" s="23">
        <f>0.166666666666667-0.05</f>
        <v>0.116666666666667</v>
      </c>
      <c r="S97" s="15" t="s">
        <v>39</v>
      </c>
      <c r="T97" s="2" t="s">
        <v>39</v>
      </c>
      <c r="U97" s="2" t="s">
        <v>39</v>
      </c>
      <c r="V97" s="2" t="s">
        <v>39</v>
      </c>
      <c r="W97" s="2" t="s">
        <v>39</v>
      </c>
      <c r="X97" s="2" t="s">
        <v>39</v>
      </c>
      <c r="Y97" s="25">
        <v>44371.471724537</v>
      </c>
      <c r="Z97" s="2" t="s">
        <v>39</v>
      </c>
    </row>
    <row r="98" spans="1:25">
      <c r="A98" s="15">
        <v>3592</v>
      </c>
      <c r="B98" s="16" t="s">
        <v>34</v>
      </c>
      <c r="C98" s="16" t="s">
        <v>147</v>
      </c>
      <c r="D98" s="17">
        <v>0.00336</v>
      </c>
      <c r="E98" s="18">
        <v>5443.2</v>
      </c>
      <c r="F98" s="19"/>
      <c r="J98" s="21"/>
      <c r="N98" s="21"/>
      <c r="R98" s="23">
        <f>1/6-0.1</f>
        <v>0.0666666666666667</v>
      </c>
      <c r="S98" s="15"/>
      <c r="Y98" s="25">
        <v>44371.8955324074</v>
      </c>
    </row>
    <row r="99" spans="1:25">
      <c r="A99" s="15">
        <v>3595</v>
      </c>
      <c r="B99" s="16" t="s">
        <v>40</v>
      </c>
      <c r="C99" s="16" t="s">
        <v>148</v>
      </c>
      <c r="D99" s="17">
        <v>0.00336</v>
      </c>
      <c r="E99" s="18">
        <v>5443.2</v>
      </c>
      <c r="F99" s="19"/>
      <c r="J99" s="21"/>
      <c r="N99" s="21"/>
      <c r="R99" s="23">
        <f>1/6-0.1</f>
        <v>0.0666666666666667</v>
      </c>
      <c r="S99" s="15"/>
      <c r="U99" s="31"/>
      <c r="V99" s="31"/>
      <c r="Y99" s="25">
        <v>44371.8963773148</v>
      </c>
    </row>
    <row r="100" spans="1:26">
      <c r="A100" s="15">
        <v>3596</v>
      </c>
      <c r="B100" s="16" t="s">
        <v>40</v>
      </c>
      <c r="C100" s="16" t="s">
        <v>149</v>
      </c>
      <c r="D100" s="17">
        <v>0.0042</v>
      </c>
      <c r="E100" s="18">
        <v>6804</v>
      </c>
      <c r="F100" s="19"/>
      <c r="J100" s="21"/>
      <c r="N100" s="21"/>
      <c r="R100" s="23">
        <f>1/3-0.25</f>
        <v>0.0833333333333333</v>
      </c>
      <c r="S100" s="15"/>
      <c r="T100" s="31"/>
      <c r="U100" s="31"/>
      <c r="V100" s="31"/>
      <c r="W100" s="31"/>
      <c r="X100" s="31"/>
      <c r="Y100" s="25">
        <v>44371.8964467593</v>
      </c>
      <c r="Z100" s="31"/>
    </row>
    <row r="101" spans="1:25">
      <c r="A101" s="15">
        <v>3598</v>
      </c>
      <c r="B101" s="16" t="s">
        <v>40</v>
      </c>
      <c r="C101" s="16" t="s">
        <v>150</v>
      </c>
      <c r="D101" s="17">
        <v>0.00504</v>
      </c>
      <c r="E101" s="18">
        <v>8164.8</v>
      </c>
      <c r="F101" s="19"/>
      <c r="J101" s="21"/>
      <c r="N101" s="21"/>
      <c r="R101" s="23">
        <v>0.1</v>
      </c>
      <c r="S101" s="15"/>
      <c r="U101" s="15"/>
      <c r="V101" s="15"/>
      <c r="Y101" s="25">
        <v>44371.8965046296</v>
      </c>
    </row>
    <row r="102" spans="1:25">
      <c r="A102" s="15">
        <v>3599</v>
      </c>
      <c r="B102" s="16" t="s">
        <v>40</v>
      </c>
      <c r="C102" s="16" t="s">
        <v>151</v>
      </c>
      <c r="D102" s="17">
        <v>0.00504</v>
      </c>
      <c r="E102" s="18">
        <v>8164.8</v>
      </c>
      <c r="F102" s="19"/>
      <c r="J102" s="21"/>
      <c r="N102" s="21"/>
      <c r="R102" s="23">
        <v>0.1</v>
      </c>
      <c r="S102" s="15"/>
      <c r="Y102" s="25">
        <v>44371.8965509259</v>
      </c>
    </row>
    <row r="103" spans="1:26">
      <c r="A103" s="15">
        <v>3600</v>
      </c>
      <c r="B103" s="16" t="s">
        <v>40</v>
      </c>
      <c r="C103" s="16" t="s">
        <v>152</v>
      </c>
      <c r="D103" s="17">
        <v>0.00504</v>
      </c>
      <c r="E103" s="18">
        <v>8164.8</v>
      </c>
      <c r="F103" s="19"/>
      <c r="J103" s="21"/>
      <c r="N103" s="21"/>
      <c r="R103" s="23">
        <v>0.1</v>
      </c>
      <c r="S103" s="15"/>
      <c r="T103" s="31"/>
      <c r="U103" s="15"/>
      <c r="V103" s="15"/>
      <c r="W103" s="31"/>
      <c r="X103" s="31"/>
      <c r="Y103" s="25">
        <v>44371.8966087963</v>
      </c>
      <c r="Z103" s="31"/>
    </row>
    <row r="104" spans="1:26">
      <c r="A104" s="15">
        <v>3601</v>
      </c>
      <c r="B104" s="16" t="s">
        <v>40</v>
      </c>
      <c r="C104" s="16" t="s">
        <v>153</v>
      </c>
      <c r="D104" s="17">
        <v>0.0042</v>
      </c>
      <c r="E104" s="18">
        <v>6804</v>
      </c>
      <c r="F104" s="19"/>
      <c r="J104" s="21"/>
      <c r="N104" s="21"/>
      <c r="R104" s="23">
        <f>1/3-0.25</f>
        <v>0.0833333333333333</v>
      </c>
      <c r="S104" s="15"/>
      <c r="T104" s="31"/>
      <c r="U104" s="31"/>
      <c r="V104" s="31"/>
      <c r="W104" s="31"/>
      <c r="X104" s="31"/>
      <c r="Y104" s="25">
        <v>44371.8966666667</v>
      </c>
      <c r="Z104" s="31"/>
    </row>
    <row r="105" spans="1:26">
      <c r="A105" s="15">
        <v>3602</v>
      </c>
      <c r="B105" s="16" t="s">
        <v>40</v>
      </c>
      <c r="C105" s="16" t="s">
        <v>154</v>
      </c>
      <c r="D105" s="17">
        <v>0.00504</v>
      </c>
      <c r="E105" s="18">
        <v>8164.8</v>
      </c>
      <c r="F105" s="19"/>
      <c r="J105" s="21"/>
      <c r="N105" s="21"/>
      <c r="R105" s="23">
        <v>0.1</v>
      </c>
      <c r="S105" s="15"/>
      <c r="T105" s="15"/>
      <c r="U105" s="15"/>
      <c r="V105" s="15"/>
      <c r="W105" s="15"/>
      <c r="X105" s="15"/>
      <c r="Y105" s="25">
        <v>44371.8967361111</v>
      </c>
      <c r="Z105" s="15"/>
    </row>
    <row r="106" spans="1:26">
      <c r="A106" s="15">
        <v>3610</v>
      </c>
      <c r="B106" s="16" t="s">
        <v>44</v>
      </c>
      <c r="C106" s="16" t="s">
        <v>155</v>
      </c>
      <c r="D106" s="17">
        <v>0.0042</v>
      </c>
      <c r="E106" s="18">
        <v>6804</v>
      </c>
      <c r="F106" s="19"/>
      <c r="J106" s="21"/>
      <c r="N106" s="21"/>
      <c r="R106" s="23">
        <f>1/3-0.25</f>
        <v>0.0833333333333333</v>
      </c>
      <c r="S106" s="15"/>
      <c r="T106" s="15"/>
      <c r="U106" s="15"/>
      <c r="V106" s="15"/>
      <c r="W106" s="15"/>
      <c r="X106" s="15"/>
      <c r="Y106" s="25">
        <v>44371.8978935185</v>
      </c>
      <c r="Z106" s="15"/>
    </row>
    <row r="107" spans="1:26">
      <c r="A107" s="15">
        <v>3615</v>
      </c>
      <c r="B107" s="16" t="s">
        <v>29</v>
      </c>
      <c r="C107" s="16" t="s">
        <v>156</v>
      </c>
      <c r="D107" s="17">
        <v>0.00504</v>
      </c>
      <c r="E107" s="18">
        <v>8164.8</v>
      </c>
      <c r="F107" s="19"/>
      <c r="J107" s="21"/>
      <c r="N107" s="21"/>
      <c r="R107" s="23">
        <v>0.1</v>
      </c>
      <c r="S107" s="15"/>
      <c r="T107" s="15"/>
      <c r="U107" s="15"/>
      <c r="V107" s="15"/>
      <c r="W107" s="15"/>
      <c r="X107" s="15"/>
      <c r="Y107" s="25"/>
      <c r="Z107" s="15"/>
    </row>
    <row r="108" spans="1:25">
      <c r="A108" s="15">
        <v>3343</v>
      </c>
      <c r="B108" s="16" t="s">
        <v>157</v>
      </c>
      <c r="C108" s="16" t="s">
        <v>158</v>
      </c>
      <c r="D108" s="17">
        <v>0.00158625</v>
      </c>
      <c r="E108" s="18">
        <v>2569.725</v>
      </c>
      <c r="F108" s="19"/>
      <c r="G108" s="7">
        <v>8304</v>
      </c>
      <c r="H108" s="8" t="s">
        <v>27</v>
      </c>
      <c r="I108" s="9" t="s">
        <v>159</v>
      </c>
      <c r="J108" s="21">
        <v>0.17625</v>
      </c>
      <c r="K108" s="7">
        <v>8210</v>
      </c>
      <c r="L108" s="8" t="s">
        <v>27</v>
      </c>
      <c r="M108" s="8" t="s">
        <v>160</v>
      </c>
      <c r="N108" s="21">
        <v>0.4</v>
      </c>
      <c r="O108" s="7">
        <v>8116</v>
      </c>
      <c r="P108" s="8" t="s">
        <v>73</v>
      </c>
      <c r="Q108" s="8" t="s">
        <v>161</v>
      </c>
      <c r="R108" s="23">
        <v>0.25</v>
      </c>
      <c r="S108" s="31"/>
      <c r="T108" s="31"/>
      <c r="U108" s="31"/>
      <c r="V108" s="31"/>
      <c r="W108" s="31"/>
      <c r="Y108" s="25">
        <v>44367.5153009259</v>
      </c>
    </row>
    <row r="109" spans="1:26">
      <c r="A109" s="15">
        <v>3344</v>
      </c>
      <c r="B109" s="16" t="s">
        <v>157</v>
      </c>
      <c r="C109" s="16" t="s">
        <v>162</v>
      </c>
      <c r="D109" s="17">
        <v>0.00158625</v>
      </c>
      <c r="E109" s="18">
        <v>2569.725</v>
      </c>
      <c r="F109" s="19"/>
      <c r="J109" s="21"/>
      <c r="N109" s="21"/>
      <c r="R109" s="23">
        <v>0.25</v>
      </c>
      <c r="S109" s="31"/>
      <c r="T109" s="31"/>
      <c r="U109" s="31"/>
      <c r="V109" s="31"/>
      <c r="W109" s="31"/>
      <c r="X109" s="31"/>
      <c r="Y109" s="25">
        <v>44367.5161805556</v>
      </c>
      <c r="Z109" s="31"/>
    </row>
    <row r="110" spans="1:26">
      <c r="A110" s="15">
        <v>3345</v>
      </c>
      <c r="B110" s="16" t="s">
        <v>157</v>
      </c>
      <c r="C110" s="16" t="s">
        <v>163</v>
      </c>
      <c r="D110" s="17">
        <v>0.0014805</v>
      </c>
      <c r="E110" s="18">
        <v>2398.41</v>
      </c>
      <c r="F110" s="19"/>
      <c r="J110" s="21"/>
      <c r="N110" s="21"/>
      <c r="R110" s="23">
        <f>0.333333333333333-0.1</f>
        <v>0.233333333333333</v>
      </c>
      <c r="S110" s="15"/>
      <c r="T110" s="15"/>
      <c r="U110" s="15"/>
      <c r="V110" s="15"/>
      <c r="W110" s="15"/>
      <c r="X110" s="31"/>
      <c r="Y110" s="25">
        <v>44367.5164351852</v>
      </c>
      <c r="Z110" s="31"/>
    </row>
    <row r="111" spans="1:26">
      <c r="A111" s="15">
        <v>3405</v>
      </c>
      <c r="B111" s="16" t="s">
        <v>73</v>
      </c>
      <c r="C111" s="16" t="s">
        <v>164</v>
      </c>
      <c r="D111" s="17">
        <v>0.0006345</v>
      </c>
      <c r="E111" s="18">
        <v>1027.89</v>
      </c>
      <c r="F111" s="19"/>
      <c r="J111" s="21"/>
      <c r="N111" s="21"/>
      <c r="R111" s="23">
        <v>0.1</v>
      </c>
      <c r="S111" s="15"/>
      <c r="T111" s="15"/>
      <c r="U111" s="15"/>
      <c r="V111" s="24">
        <v>44233</v>
      </c>
      <c r="W111" s="15" t="s">
        <v>165</v>
      </c>
      <c r="X111" s="15"/>
      <c r="Y111" s="25">
        <v>44368.8219444444</v>
      </c>
      <c r="Z111" s="15"/>
    </row>
    <row r="112" spans="1:25">
      <c r="A112" s="15">
        <v>3406</v>
      </c>
      <c r="B112" s="16" t="s">
        <v>73</v>
      </c>
      <c r="C112" s="16" t="s">
        <v>166</v>
      </c>
      <c r="D112" s="17">
        <v>0.000423</v>
      </c>
      <c r="E112" s="18">
        <v>685.26</v>
      </c>
      <c r="F112" s="19"/>
      <c r="J112" s="21"/>
      <c r="N112" s="21"/>
      <c r="R112" s="23">
        <f>1/6-0.1</f>
        <v>0.0666666666666667</v>
      </c>
      <c r="U112" s="24">
        <v>44233</v>
      </c>
      <c r="V112" s="24">
        <v>44333</v>
      </c>
      <c r="Y112" s="25">
        <v>44368.8227199074</v>
      </c>
    </row>
    <row r="113" spans="1:25">
      <c r="A113" s="15">
        <v>3407</v>
      </c>
      <c r="B113" s="16" t="s">
        <v>73</v>
      </c>
      <c r="C113" s="16" t="s">
        <v>167</v>
      </c>
      <c r="D113" s="17">
        <v>0.00031725</v>
      </c>
      <c r="E113" s="18">
        <v>513.945</v>
      </c>
      <c r="F113" s="19"/>
      <c r="J113" s="21"/>
      <c r="N113" s="21"/>
      <c r="R113" s="23">
        <v>0.05</v>
      </c>
      <c r="U113" s="30">
        <v>44233</v>
      </c>
      <c r="V113" s="24">
        <v>44333</v>
      </c>
      <c r="Y113" s="25">
        <v>44368.8234143518</v>
      </c>
    </row>
    <row r="114" spans="1:26">
      <c r="A114" s="15">
        <v>3408</v>
      </c>
      <c r="B114" s="16" t="s">
        <v>73</v>
      </c>
      <c r="C114" s="16" t="s">
        <v>168</v>
      </c>
      <c r="D114" s="17">
        <v>0.00031725</v>
      </c>
      <c r="E114" s="18">
        <v>513.945</v>
      </c>
      <c r="F114" s="19"/>
      <c r="J114" s="21"/>
      <c r="N114" s="21"/>
      <c r="R114" s="23">
        <v>0.05</v>
      </c>
      <c r="S114" s="31"/>
      <c r="T114" s="31"/>
      <c r="U114" s="24">
        <v>44233</v>
      </c>
      <c r="V114" s="24">
        <v>44333</v>
      </c>
      <c r="W114" s="31"/>
      <c r="X114" s="31"/>
      <c r="Y114" s="25">
        <v>44368.8238425926</v>
      </c>
      <c r="Z114" s="31"/>
    </row>
    <row r="115" spans="1:25">
      <c r="A115" s="15">
        <v>3368</v>
      </c>
      <c r="B115" s="16" t="s">
        <v>27</v>
      </c>
      <c r="C115" s="16" t="s">
        <v>169</v>
      </c>
      <c r="D115" s="17">
        <v>0.00095175</v>
      </c>
      <c r="E115" s="18">
        <v>1541.835</v>
      </c>
      <c r="F115" s="19"/>
      <c r="J115" s="21"/>
      <c r="N115" s="21">
        <v>0.2</v>
      </c>
      <c r="O115" s="7">
        <v>8117</v>
      </c>
      <c r="P115" s="8" t="s">
        <v>27</v>
      </c>
      <c r="Q115" s="8" t="s">
        <v>170</v>
      </c>
      <c r="R115" s="23">
        <v>0.3</v>
      </c>
      <c r="Y115" s="25">
        <v>44367.5259490741</v>
      </c>
    </row>
    <row r="116" spans="1:25">
      <c r="A116" s="15">
        <v>3369</v>
      </c>
      <c r="B116" s="16" t="s">
        <v>27</v>
      </c>
      <c r="C116" s="16" t="s">
        <v>171</v>
      </c>
      <c r="D116" s="17">
        <v>0.00095175</v>
      </c>
      <c r="E116" s="18">
        <v>1541.835</v>
      </c>
      <c r="F116" s="19"/>
      <c r="J116" s="21"/>
      <c r="N116" s="21"/>
      <c r="R116" s="23">
        <v>0.3</v>
      </c>
      <c r="Y116" s="25">
        <v>44367.5260300926</v>
      </c>
    </row>
    <row r="117" spans="1:25">
      <c r="A117" s="15">
        <v>3370</v>
      </c>
      <c r="B117" s="16" t="s">
        <v>27</v>
      </c>
      <c r="C117" s="16" t="s">
        <v>172</v>
      </c>
      <c r="D117" s="17">
        <v>0.001269</v>
      </c>
      <c r="E117" s="18">
        <v>2055.78</v>
      </c>
      <c r="F117" s="19"/>
      <c r="J117" s="21"/>
      <c r="N117" s="21"/>
      <c r="R117" s="23">
        <v>0.4</v>
      </c>
      <c r="Y117" s="25">
        <v>44367.526087963</v>
      </c>
    </row>
    <row r="118" spans="1:25">
      <c r="A118" s="15">
        <v>3363</v>
      </c>
      <c r="B118" s="16" t="s">
        <v>27</v>
      </c>
      <c r="C118" s="16" t="s">
        <v>173</v>
      </c>
      <c r="D118" s="17">
        <v>0.00158625</v>
      </c>
      <c r="E118" s="18">
        <v>2569.725</v>
      </c>
      <c r="F118" s="19"/>
      <c r="J118" s="21"/>
      <c r="N118" s="21">
        <v>0.4</v>
      </c>
      <c r="O118" s="7">
        <v>8118</v>
      </c>
      <c r="P118" s="8" t="s">
        <v>27</v>
      </c>
      <c r="Q118" s="8" t="s">
        <v>174</v>
      </c>
      <c r="R118" s="23">
        <v>0.25</v>
      </c>
      <c r="Y118" s="25">
        <v>44367.5248726852</v>
      </c>
    </row>
    <row r="119" spans="1:25">
      <c r="A119" s="15">
        <v>3364</v>
      </c>
      <c r="B119" s="16" t="s">
        <v>27</v>
      </c>
      <c r="C119" s="16" t="s">
        <v>175</v>
      </c>
      <c r="D119" s="17">
        <v>0.00158625</v>
      </c>
      <c r="E119" s="18">
        <v>2569.725</v>
      </c>
      <c r="F119" s="19"/>
      <c r="J119" s="21"/>
      <c r="N119" s="21"/>
      <c r="R119" s="23">
        <v>0.25</v>
      </c>
      <c r="Y119" s="25">
        <v>44367.5249537037</v>
      </c>
    </row>
    <row r="120" spans="1:26">
      <c r="A120" s="15">
        <v>3365</v>
      </c>
      <c r="B120" s="16" t="s">
        <v>27</v>
      </c>
      <c r="C120" s="16" t="s">
        <v>176</v>
      </c>
      <c r="D120" s="17">
        <v>0.00158625</v>
      </c>
      <c r="E120" s="18">
        <v>2569.725</v>
      </c>
      <c r="F120" s="19"/>
      <c r="J120" s="21"/>
      <c r="N120" s="21"/>
      <c r="R120" s="23">
        <v>0.25</v>
      </c>
      <c r="S120" s="31"/>
      <c r="T120" s="31"/>
      <c r="U120" s="31"/>
      <c r="V120" s="31"/>
      <c r="W120" s="31"/>
      <c r="X120" s="31"/>
      <c r="Y120" s="25">
        <v>44367.5250347222</v>
      </c>
      <c r="Z120" s="31"/>
    </row>
    <row r="121" spans="1:26">
      <c r="A121" s="15">
        <v>3366</v>
      </c>
      <c r="B121" s="16" t="s">
        <v>27</v>
      </c>
      <c r="C121" s="16" t="s">
        <v>177</v>
      </c>
      <c r="D121" s="17">
        <v>0.00158625</v>
      </c>
      <c r="E121" s="18">
        <v>2569.725</v>
      </c>
      <c r="F121" s="19"/>
      <c r="J121" s="21"/>
      <c r="N121" s="21"/>
      <c r="R121" s="23">
        <v>0.25</v>
      </c>
      <c r="S121" s="31"/>
      <c r="T121" s="31"/>
      <c r="U121" s="31"/>
      <c r="V121" s="31"/>
      <c r="W121" s="31"/>
      <c r="X121" s="31"/>
      <c r="Y121" s="25">
        <v>44367.5251273148</v>
      </c>
      <c r="Z121" s="31"/>
    </row>
    <row r="122" spans="1:25">
      <c r="A122" s="15">
        <v>3581</v>
      </c>
      <c r="B122" s="16" t="s">
        <v>178</v>
      </c>
      <c r="C122" s="16" t="s">
        <v>179</v>
      </c>
      <c r="D122" s="17">
        <v>0.003197025</v>
      </c>
      <c r="E122" s="18">
        <v>5179.1805</v>
      </c>
      <c r="F122" s="19"/>
      <c r="J122" s="21">
        <v>0.14209</v>
      </c>
      <c r="K122" s="7">
        <v>8211</v>
      </c>
      <c r="L122" s="8" t="s">
        <v>178</v>
      </c>
      <c r="M122" s="8" t="s">
        <v>180</v>
      </c>
      <c r="N122" s="21">
        <v>0.5</v>
      </c>
      <c r="O122" s="7">
        <v>8119</v>
      </c>
      <c r="P122" s="8" t="s">
        <v>178</v>
      </c>
      <c r="Q122" s="8" t="s">
        <v>181</v>
      </c>
      <c r="R122" s="23">
        <v>0.5</v>
      </c>
      <c r="S122" s="2" t="s">
        <v>182</v>
      </c>
      <c r="V122" s="15"/>
      <c r="W122" s="15"/>
      <c r="Y122" s="25">
        <v>44371.5180092593</v>
      </c>
    </row>
    <row r="123" spans="1:26">
      <c r="A123" s="15">
        <v>3582</v>
      </c>
      <c r="B123" s="16" t="s">
        <v>178</v>
      </c>
      <c r="C123" s="16" t="s">
        <v>183</v>
      </c>
      <c r="D123" s="17">
        <v>0.003197025</v>
      </c>
      <c r="E123" s="18">
        <v>5179.1805</v>
      </c>
      <c r="F123" s="19"/>
      <c r="J123" s="21"/>
      <c r="N123" s="21"/>
      <c r="R123" s="23">
        <v>0.5</v>
      </c>
      <c r="S123" s="15" t="s">
        <v>184</v>
      </c>
      <c r="T123" s="15"/>
      <c r="U123" s="15"/>
      <c r="V123" s="15"/>
      <c r="W123" s="15"/>
      <c r="X123" s="15"/>
      <c r="Y123" s="25">
        <v>44371.5185648148</v>
      </c>
      <c r="Z123" s="15"/>
    </row>
    <row r="124" s="1" customFormat="1" spans="1:26">
      <c r="A124" s="15">
        <v>3161</v>
      </c>
      <c r="B124" s="16" t="s">
        <v>116</v>
      </c>
      <c r="C124" s="16" t="s">
        <v>185</v>
      </c>
      <c r="D124" s="17">
        <v>0.00127881</v>
      </c>
      <c r="E124" s="18">
        <v>2071.6722</v>
      </c>
      <c r="F124" s="19"/>
      <c r="G124" s="7"/>
      <c r="H124" s="8"/>
      <c r="I124" s="9"/>
      <c r="J124" s="21"/>
      <c r="K124" s="7"/>
      <c r="L124" s="8"/>
      <c r="M124" s="8"/>
      <c r="N124" s="21"/>
      <c r="O124" s="7">
        <v>8120</v>
      </c>
      <c r="P124" s="8" t="s">
        <v>178</v>
      </c>
      <c r="Q124" s="8" t="s">
        <v>186</v>
      </c>
      <c r="R124" s="23">
        <v>0.2</v>
      </c>
      <c r="S124" s="31"/>
      <c r="T124" s="31"/>
      <c r="U124" s="31"/>
      <c r="V124" s="15"/>
      <c r="W124" s="15"/>
      <c r="X124" s="31"/>
      <c r="Y124" s="25">
        <v>44360.940462963</v>
      </c>
      <c r="Z124" s="31"/>
    </row>
    <row r="125" s="1" customFormat="1" spans="1:26">
      <c r="A125" s="26">
        <v>3578</v>
      </c>
      <c r="B125" s="27" t="s">
        <v>178</v>
      </c>
      <c r="C125" s="27" t="s">
        <v>187</v>
      </c>
      <c r="D125" s="17">
        <v>0.00127881</v>
      </c>
      <c r="E125" s="18">
        <v>2071.6722</v>
      </c>
      <c r="F125" s="19"/>
      <c r="G125" s="7"/>
      <c r="H125" s="8"/>
      <c r="I125" s="9"/>
      <c r="J125" s="21"/>
      <c r="K125" s="7"/>
      <c r="L125" s="8"/>
      <c r="M125" s="8"/>
      <c r="N125" s="21"/>
      <c r="O125" s="7"/>
      <c r="P125" s="8"/>
      <c r="Q125" s="8"/>
      <c r="R125" s="23">
        <v>0.2</v>
      </c>
      <c r="S125" s="26" t="s">
        <v>188</v>
      </c>
      <c r="T125" s="26"/>
      <c r="U125" s="26"/>
      <c r="V125" s="26"/>
      <c r="W125" s="26"/>
      <c r="X125" s="26"/>
      <c r="Y125" s="32">
        <v>44371.5128935185</v>
      </c>
      <c r="Z125" s="26"/>
    </row>
    <row r="126" s="1" customFormat="1" ht="28.5" spans="1:26">
      <c r="A126" s="26">
        <v>3579</v>
      </c>
      <c r="B126" s="27" t="s">
        <v>178</v>
      </c>
      <c r="C126" s="27" t="s">
        <v>189</v>
      </c>
      <c r="D126" s="17">
        <v>0.00127881</v>
      </c>
      <c r="E126" s="18">
        <v>2071.6722</v>
      </c>
      <c r="F126" s="19"/>
      <c r="G126" s="7"/>
      <c r="H126" s="8"/>
      <c r="I126" s="9"/>
      <c r="J126" s="21"/>
      <c r="K126" s="7"/>
      <c r="L126" s="8"/>
      <c r="M126" s="8"/>
      <c r="N126" s="21"/>
      <c r="O126" s="7"/>
      <c r="P126" s="8"/>
      <c r="Q126" s="29" t="s">
        <v>190</v>
      </c>
      <c r="R126" s="23">
        <v>0.2</v>
      </c>
      <c r="S126" s="26" t="s">
        <v>191</v>
      </c>
      <c r="T126" s="26"/>
      <c r="U126" s="26"/>
      <c r="V126" s="26"/>
      <c r="W126" s="26"/>
      <c r="X126" s="26"/>
      <c r="Y126" s="32">
        <v>44371.5140972222</v>
      </c>
      <c r="Z126" s="26"/>
    </row>
    <row r="127" spans="1:26">
      <c r="A127" s="15">
        <v>3580</v>
      </c>
      <c r="B127" s="16" t="s">
        <v>178</v>
      </c>
      <c r="C127" s="16" t="s">
        <v>192</v>
      </c>
      <c r="D127" s="17">
        <v>0.00127881</v>
      </c>
      <c r="E127" s="18">
        <v>2071.6722</v>
      </c>
      <c r="F127" s="19"/>
      <c r="J127" s="21"/>
      <c r="N127" s="21"/>
      <c r="Q127" s="29" t="s">
        <v>193</v>
      </c>
      <c r="R127" s="23">
        <v>0.2</v>
      </c>
      <c r="S127" s="15" t="s">
        <v>194</v>
      </c>
      <c r="T127" s="15"/>
      <c r="U127" s="15"/>
      <c r="V127" s="15"/>
      <c r="W127" s="15"/>
      <c r="X127" s="15"/>
      <c r="Y127" s="25">
        <v>44371.5149768519</v>
      </c>
      <c r="Z127" s="15"/>
    </row>
    <row r="128" ht="28.5" spans="1:26">
      <c r="A128" s="26">
        <v>3583</v>
      </c>
      <c r="B128" s="27" t="s">
        <v>178</v>
      </c>
      <c r="C128" s="27" t="s">
        <v>195</v>
      </c>
      <c r="D128" s="17">
        <v>0.00127881</v>
      </c>
      <c r="E128" s="18">
        <v>2071.6722</v>
      </c>
      <c r="F128" s="19"/>
      <c r="J128" s="21"/>
      <c r="N128" s="21"/>
      <c r="Q128" s="29" t="s">
        <v>196</v>
      </c>
      <c r="R128" s="23">
        <v>0.2</v>
      </c>
      <c r="S128" s="1" t="s">
        <v>197</v>
      </c>
      <c r="T128" s="1"/>
      <c r="U128" s="26"/>
      <c r="V128" s="26"/>
      <c r="W128" s="1"/>
      <c r="X128" s="1"/>
      <c r="Y128" s="32">
        <v>44371.5196296296</v>
      </c>
      <c r="Z128" s="1"/>
    </row>
    <row r="129" spans="1:25">
      <c r="A129" s="15">
        <v>3353</v>
      </c>
      <c r="B129" s="16" t="s">
        <v>27</v>
      </c>
      <c r="C129" s="16" t="s">
        <v>198</v>
      </c>
      <c r="D129" s="17">
        <v>0.0017777529</v>
      </c>
      <c r="E129" s="18">
        <v>2879.959698</v>
      </c>
      <c r="F129" s="19"/>
      <c r="J129" s="21">
        <v>0.14084</v>
      </c>
      <c r="K129" s="7">
        <v>8212</v>
      </c>
      <c r="L129" s="8" t="s">
        <v>34</v>
      </c>
      <c r="M129" s="8" t="s">
        <v>199</v>
      </c>
      <c r="N129" s="21">
        <v>0.45</v>
      </c>
      <c r="O129" s="7">
        <v>8121</v>
      </c>
      <c r="P129" s="8" t="s">
        <v>34</v>
      </c>
      <c r="Q129" s="8" t="s">
        <v>200</v>
      </c>
      <c r="R129" s="23">
        <f>1/6+0.145</f>
        <v>0.311666666666667</v>
      </c>
      <c r="S129" s="15"/>
      <c r="Y129" s="25">
        <v>44367.5227777778</v>
      </c>
    </row>
    <row r="130" spans="1:26">
      <c r="A130" s="15">
        <v>3395</v>
      </c>
      <c r="B130" s="16" t="s">
        <v>73</v>
      </c>
      <c r="C130" s="16" t="s">
        <v>200</v>
      </c>
      <c r="D130" s="17">
        <v>0.0021485142</v>
      </c>
      <c r="E130" s="18">
        <v>3480.593004</v>
      </c>
      <c r="F130" s="19"/>
      <c r="J130" s="21"/>
      <c r="N130" s="21"/>
      <c r="R130" s="23">
        <f>1/6+0.21</f>
        <v>0.376666666666667</v>
      </c>
      <c r="S130" s="31"/>
      <c r="T130" s="31"/>
      <c r="U130" s="24">
        <v>44233</v>
      </c>
      <c r="V130" s="24">
        <v>44333</v>
      </c>
      <c r="W130" s="31"/>
      <c r="X130" s="31"/>
      <c r="Y130" s="25">
        <v>44368.8009259259</v>
      </c>
      <c r="Z130" s="31"/>
    </row>
    <row r="131" spans="1:25">
      <c r="A131" s="15">
        <v>3594</v>
      </c>
      <c r="B131" s="16" t="s">
        <v>34</v>
      </c>
      <c r="C131" s="16" t="s">
        <v>200</v>
      </c>
      <c r="D131" s="17">
        <v>0.0017777529</v>
      </c>
      <c r="E131" s="18">
        <v>2879.959698</v>
      </c>
      <c r="F131" s="19"/>
      <c r="J131" s="21"/>
      <c r="N131" s="21"/>
      <c r="R131" s="23">
        <f>1/6+0.145</f>
        <v>0.311666666666667</v>
      </c>
      <c r="Y131" s="25">
        <v>44371.896087963</v>
      </c>
    </row>
    <row r="132" spans="1:25">
      <c r="A132" s="15">
        <v>3239</v>
      </c>
      <c r="B132" s="16" t="s">
        <v>34</v>
      </c>
      <c r="C132" s="16" t="s">
        <v>201</v>
      </c>
      <c r="D132" s="17">
        <v>0.001045737</v>
      </c>
      <c r="E132" s="18">
        <v>1694.09394</v>
      </c>
      <c r="F132" s="19"/>
      <c r="J132" s="21"/>
      <c r="N132" s="21">
        <v>0.55</v>
      </c>
      <c r="O132" s="7">
        <v>8122</v>
      </c>
      <c r="P132" s="29" t="s">
        <v>27</v>
      </c>
      <c r="Q132" s="8" t="s">
        <v>202</v>
      </c>
      <c r="R132" s="23">
        <v>0.15</v>
      </c>
      <c r="S132" s="15"/>
      <c r="Y132" s="25">
        <v>44365.5621875</v>
      </c>
    </row>
    <row r="133" spans="1:26">
      <c r="A133" s="15">
        <v>3244</v>
      </c>
      <c r="B133" s="16" t="s">
        <v>34</v>
      </c>
      <c r="C133" s="16" t="s">
        <v>203</v>
      </c>
      <c r="D133" s="17">
        <v>0.001316854</v>
      </c>
      <c r="E133" s="18">
        <v>2133.30348</v>
      </c>
      <c r="F133" s="19"/>
      <c r="J133" s="21"/>
      <c r="N133" s="21"/>
      <c r="P133" s="29" t="s">
        <v>34</v>
      </c>
      <c r="R133" s="23">
        <f>8/9-0.7</f>
        <v>0.188888888888889</v>
      </c>
      <c r="S133" s="31"/>
      <c r="T133" s="31"/>
      <c r="U133" s="31"/>
      <c r="V133" s="31"/>
      <c r="W133" s="31"/>
      <c r="X133" s="31"/>
      <c r="Y133" s="25">
        <v>44365.5628356481</v>
      </c>
      <c r="Z133" s="31"/>
    </row>
    <row r="134" spans="1:26">
      <c r="A134" s="15">
        <v>3350</v>
      </c>
      <c r="B134" s="16" t="s">
        <v>27</v>
      </c>
      <c r="C134" s="16" t="s">
        <v>204</v>
      </c>
      <c r="D134" s="17">
        <v>0.001665433</v>
      </c>
      <c r="E134" s="18">
        <v>2698.00146</v>
      </c>
      <c r="F134" s="19"/>
      <c r="J134" s="21"/>
      <c r="N134" s="21"/>
      <c r="P134" s="8" t="s">
        <v>27</v>
      </c>
      <c r="R134" s="23">
        <f>8/9-0.65</f>
        <v>0.238888888888889</v>
      </c>
      <c r="S134" s="15"/>
      <c r="T134" s="31"/>
      <c r="U134" s="31"/>
      <c r="V134" s="31"/>
      <c r="W134" s="31"/>
      <c r="X134" s="31"/>
      <c r="Y134" s="25">
        <v>44367.5225</v>
      </c>
      <c r="Z134" s="31"/>
    </row>
    <row r="135" spans="1:26">
      <c r="A135" s="15">
        <v>3397</v>
      </c>
      <c r="B135" s="16" t="s">
        <v>73</v>
      </c>
      <c r="C135" s="16" t="s">
        <v>205</v>
      </c>
      <c r="D135" s="17">
        <v>0.000852082</v>
      </c>
      <c r="E135" s="18">
        <v>1380.37284</v>
      </c>
      <c r="F135" s="19"/>
      <c r="J135" s="21"/>
      <c r="N135" s="21"/>
      <c r="R135" s="23">
        <f>2/9-0.1</f>
        <v>0.122222222222222</v>
      </c>
      <c r="S135" s="15"/>
      <c r="T135" s="15"/>
      <c r="U135" s="24">
        <v>44233</v>
      </c>
      <c r="V135" s="24">
        <v>44333</v>
      </c>
      <c r="W135" s="15"/>
      <c r="X135" s="15"/>
      <c r="Y135" s="25">
        <v>44368.8047453704</v>
      </c>
      <c r="Z135" s="15"/>
    </row>
    <row r="136" spans="1:26">
      <c r="A136" s="15">
        <v>3398</v>
      </c>
      <c r="B136" s="16" t="s">
        <v>73</v>
      </c>
      <c r="C136" s="16" t="s">
        <v>206</v>
      </c>
      <c r="D136" s="17">
        <v>0.000697158</v>
      </c>
      <c r="E136" s="18">
        <v>1129.39596</v>
      </c>
      <c r="F136" s="19"/>
      <c r="J136" s="21"/>
      <c r="N136" s="21"/>
      <c r="P136" s="29" t="s">
        <v>73</v>
      </c>
      <c r="R136" s="23">
        <v>0.1</v>
      </c>
      <c r="S136" s="15"/>
      <c r="T136" s="15"/>
      <c r="U136" s="24">
        <v>44233</v>
      </c>
      <c r="V136" s="24">
        <v>44333</v>
      </c>
      <c r="W136" s="15"/>
      <c r="X136" s="15"/>
      <c r="Y136" s="25">
        <v>44368.8052777778</v>
      </c>
      <c r="Z136" s="15"/>
    </row>
    <row r="137" spans="1:26">
      <c r="A137" s="15">
        <v>3401</v>
      </c>
      <c r="B137" s="16" t="s">
        <v>73</v>
      </c>
      <c r="C137" s="16" t="s">
        <v>207</v>
      </c>
      <c r="D137" s="17">
        <v>0.000697158</v>
      </c>
      <c r="E137" s="18">
        <v>1129.39596</v>
      </c>
      <c r="F137" s="19"/>
      <c r="J137" s="21"/>
      <c r="N137" s="21"/>
      <c r="P137" s="29" t="s">
        <v>34</v>
      </c>
      <c r="R137" s="23">
        <v>0.1</v>
      </c>
      <c r="S137" s="15"/>
      <c r="T137" s="15"/>
      <c r="U137" s="24">
        <v>44233</v>
      </c>
      <c r="V137" s="24">
        <v>44333</v>
      </c>
      <c r="W137" s="15"/>
      <c r="X137" s="15"/>
      <c r="Y137" s="25">
        <v>44368.809212963</v>
      </c>
      <c r="Z137" s="15"/>
    </row>
    <row r="138" spans="1:26">
      <c r="A138" s="15">
        <v>3585</v>
      </c>
      <c r="B138" s="16" t="s">
        <v>208</v>
      </c>
      <c r="C138" s="16" t="s">
        <v>209</v>
      </c>
      <c r="D138" s="17">
        <v>0.000348579</v>
      </c>
      <c r="E138" s="18">
        <v>564.69798</v>
      </c>
      <c r="F138" s="19"/>
      <c r="J138" s="21"/>
      <c r="N138" s="21"/>
      <c r="P138" s="29" t="s">
        <v>27</v>
      </c>
      <c r="R138" s="23">
        <v>0.05</v>
      </c>
      <c r="S138" s="15"/>
      <c r="T138" s="15"/>
      <c r="U138" s="15"/>
      <c r="V138" s="15"/>
      <c r="W138" s="15"/>
      <c r="X138" s="15"/>
      <c r="Y138" s="25">
        <v>44371.8181481482</v>
      </c>
      <c r="Z138" s="15"/>
    </row>
    <row r="139" spans="1:25">
      <c r="A139" s="15">
        <v>3586</v>
      </c>
      <c r="B139" s="16" t="s">
        <v>208</v>
      </c>
      <c r="C139" s="16" t="s">
        <v>210</v>
      </c>
      <c r="D139" s="17">
        <v>0.000348579</v>
      </c>
      <c r="E139" s="18">
        <v>564.69798</v>
      </c>
      <c r="F139" s="19"/>
      <c r="J139" s="21"/>
      <c r="N139" s="21"/>
      <c r="P139" s="8" t="s">
        <v>73</v>
      </c>
      <c r="R139" s="23">
        <v>0.05</v>
      </c>
      <c r="S139" s="15"/>
      <c r="Y139" s="25">
        <v>44371.8184606481</v>
      </c>
    </row>
    <row r="140" spans="1:25">
      <c r="A140" s="15">
        <v>3208</v>
      </c>
      <c r="B140" s="16" t="s">
        <v>211</v>
      </c>
      <c r="C140" s="16" t="s">
        <v>212</v>
      </c>
      <c r="D140" s="17">
        <v>0.000271297845</v>
      </c>
      <c r="E140" s="18">
        <v>439.5025089</v>
      </c>
      <c r="F140" s="19"/>
      <c r="J140" s="21">
        <v>0.19124</v>
      </c>
      <c r="K140" s="7">
        <v>8213</v>
      </c>
      <c r="L140" s="8" t="s">
        <v>73</v>
      </c>
      <c r="M140" s="8" t="s">
        <v>213</v>
      </c>
      <c r="N140" s="21">
        <v>0.325</v>
      </c>
      <c r="O140" s="7">
        <v>8125</v>
      </c>
      <c r="P140" s="8" t="s">
        <v>73</v>
      </c>
      <c r="Q140" s="8" t="s">
        <v>214</v>
      </c>
      <c r="R140" s="23">
        <v>0.0485</v>
      </c>
      <c r="S140" s="15"/>
      <c r="T140" s="15"/>
      <c r="U140" s="15"/>
      <c r="V140" s="15"/>
      <c r="W140" s="15"/>
      <c r="Y140" s="25">
        <v>44364.695474537</v>
      </c>
    </row>
    <row r="141" spans="1:25">
      <c r="A141" s="15">
        <v>3223</v>
      </c>
      <c r="B141" s="16" t="s">
        <v>46</v>
      </c>
      <c r="C141" s="16" t="s">
        <v>215</v>
      </c>
      <c r="D141" s="17">
        <v>0.00052954356</v>
      </c>
      <c r="E141" s="18">
        <v>857.8605672</v>
      </c>
      <c r="F141" s="19"/>
      <c r="J141" s="21"/>
      <c r="N141" s="21"/>
      <c r="R141" s="23">
        <f>1/6-0.072</f>
        <v>0.0946666666666667</v>
      </c>
      <c r="Y141" s="25">
        <v>44365.4322916667</v>
      </c>
    </row>
    <row r="142" spans="1:26">
      <c r="A142" s="15">
        <v>3225</v>
      </c>
      <c r="B142" s="16" t="s">
        <v>144</v>
      </c>
      <c r="C142" s="16" t="s">
        <v>216</v>
      </c>
      <c r="D142" s="17">
        <v>0.00052954356</v>
      </c>
      <c r="E142" s="18">
        <v>857.8605672</v>
      </c>
      <c r="F142" s="19"/>
      <c r="J142" s="21"/>
      <c r="N142" s="21"/>
      <c r="R142" s="23">
        <f>1/6-0.072</f>
        <v>0.0946666666666667</v>
      </c>
      <c r="S142" s="15"/>
      <c r="T142" s="15"/>
      <c r="U142" s="15"/>
      <c r="V142" s="15"/>
      <c r="W142" s="15"/>
      <c r="X142" s="15"/>
      <c r="Y142" s="25">
        <v>44365.4786226852</v>
      </c>
      <c r="Z142" s="15"/>
    </row>
    <row r="143" spans="1:25">
      <c r="A143" s="15">
        <v>3232</v>
      </c>
      <c r="B143" s="16" t="s">
        <v>72</v>
      </c>
      <c r="C143" s="16" t="s">
        <v>216</v>
      </c>
      <c r="D143" s="17">
        <v>0.000554715525</v>
      </c>
      <c r="E143" s="18">
        <v>898.6391505</v>
      </c>
      <c r="F143" s="19"/>
      <c r="J143" s="21"/>
      <c r="N143" s="21"/>
      <c r="R143" s="23">
        <f>1/6-0.072-0.003+0.0075</f>
        <v>0.0991666666666667</v>
      </c>
      <c r="Y143" s="25">
        <v>44365.4882175926</v>
      </c>
    </row>
    <row r="144" spans="1:25">
      <c r="A144" s="15">
        <v>3283</v>
      </c>
      <c r="B144" s="16" t="s">
        <v>217</v>
      </c>
      <c r="C144" s="16" t="s">
        <v>216</v>
      </c>
      <c r="D144" s="17">
        <v>0.00038597013</v>
      </c>
      <c r="E144" s="18">
        <v>625.2716106</v>
      </c>
      <c r="F144" s="19"/>
      <c r="J144" s="21"/>
      <c r="N144" s="21"/>
      <c r="R144" s="23">
        <v>0.069</v>
      </c>
      <c r="Y144" s="25">
        <v>44365.6363310185</v>
      </c>
    </row>
    <row r="145" spans="1:26">
      <c r="A145" s="15">
        <v>3292</v>
      </c>
      <c r="B145" s="16" t="s">
        <v>208</v>
      </c>
      <c r="C145" s="16" t="s">
        <v>218</v>
      </c>
      <c r="D145" s="17">
        <v>0.0001556746191</v>
      </c>
      <c r="E145" s="18">
        <v>252.192882942</v>
      </c>
      <c r="F145" s="19"/>
      <c r="J145" s="21"/>
      <c r="N145" s="21"/>
      <c r="R145" s="23">
        <v>0.02783</v>
      </c>
      <c r="S145" s="15" t="s">
        <v>218</v>
      </c>
      <c r="T145" s="15"/>
      <c r="U145" s="15"/>
      <c r="V145" s="15"/>
      <c r="W145" s="15"/>
      <c r="X145" s="15"/>
      <c r="Y145" s="25">
        <v>44365.6393402778</v>
      </c>
      <c r="Z145" s="15"/>
    </row>
    <row r="146" spans="1:25">
      <c r="A146" s="15">
        <v>3303</v>
      </c>
      <c r="B146" s="16" t="s">
        <v>219</v>
      </c>
      <c r="C146" s="16" t="s">
        <v>220</v>
      </c>
      <c r="D146" s="17">
        <v>0.0002283936291</v>
      </c>
      <c r="E146" s="18">
        <v>369.997679142</v>
      </c>
      <c r="F146" s="19"/>
      <c r="J146" s="21"/>
      <c r="N146" s="21"/>
      <c r="R146" s="23">
        <v>0.04083</v>
      </c>
      <c r="S146" s="15"/>
      <c r="Y146" s="25">
        <v>44365.7965740741</v>
      </c>
    </row>
    <row r="147" spans="1:25">
      <c r="A147" s="15">
        <v>3310</v>
      </c>
      <c r="B147" s="16" t="s">
        <v>117</v>
      </c>
      <c r="C147" s="16" t="s">
        <v>221</v>
      </c>
      <c r="D147" s="17">
        <v>0.00030019899</v>
      </c>
      <c r="E147" s="18">
        <v>486.3223638</v>
      </c>
      <c r="F147" s="19"/>
      <c r="J147" s="21"/>
      <c r="N147" s="21"/>
      <c r="R147" s="23">
        <f>1/6-0.113</f>
        <v>0.0536666666666667</v>
      </c>
      <c r="S147" s="15" t="s">
        <v>221</v>
      </c>
      <c r="Y147" s="25">
        <v>44366.4889814815</v>
      </c>
    </row>
    <row r="148" spans="1:25">
      <c r="A148" s="15">
        <v>3311</v>
      </c>
      <c r="B148" s="16" t="s">
        <v>117</v>
      </c>
      <c r="C148" s="16" t="s">
        <v>222</v>
      </c>
      <c r="D148" s="17">
        <v>0.00030019899</v>
      </c>
      <c r="E148" s="18">
        <v>486.3223638</v>
      </c>
      <c r="F148" s="19"/>
      <c r="J148" s="21"/>
      <c r="N148" s="21"/>
      <c r="R148" s="23">
        <f>1/6-0.113</f>
        <v>0.0536666666666667</v>
      </c>
      <c r="S148" s="2" t="s">
        <v>223</v>
      </c>
      <c r="U148" s="15"/>
      <c r="V148" s="15"/>
      <c r="Y148" s="25">
        <v>44366.4893287037</v>
      </c>
    </row>
    <row r="149" spans="1:26">
      <c r="A149" s="15">
        <v>3320</v>
      </c>
      <c r="B149" s="16" t="s">
        <v>224</v>
      </c>
      <c r="C149" s="16" t="s">
        <v>225</v>
      </c>
      <c r="D149" s="17">
        <v>0.00015289638</v>
      </c>
      <c r="E149" s="18">
        <v>247.6921356</v>
      </c>
      <c r="F149" s="19"/>
      <c r="J149" s="21"/>
      <c r="N149" s="21"/>
      <c r="R149" s="23">
        <f>1/3-0.306</f>
        <v>0.0273333333333333</v>
      </c>
      <c r="S149" s="15"/>
      <c r="T149" s="15"/>
      <c r="U149" s="15"/>
      <c r="V149" s="15"/>
      <c r="W149" s="15"/>
      <c r="X149" s="15"/>
      <c r="Y149" s="25">
        <v>44366.7221180556</v>
      </c>
      <c r="Z149" s="15"/>
    </row>
    <row r="150" spans="1:25">
      <c r="A150" s="15">
        <v>3352</v>
      </c>
      <c r="B150" s="16" t="s">
        <v>27</v>
      </c>
      <c r="C150" s="16" t="s">
        <v>226</v>
      </c>
      <c r="D150" s="17">
        <v>0.000559377</v>
      </c>
      <c r="E150" s="18">
        <v>906.19074</v>
      </c>
      <c r="F150" s="19"/>
      <c r="J150" s="21"/>
      <c r="N150" s="21"/>
      <c r="R150" s="23">
        <v>0.1</v>
      </c>
      <c r="Y150" s="25">
        <v>44367.5226736111</v>
      </c>
    </row>
    <row r="151" spans="1:25">
      <c r="A151" s="15">
        <v>3388</v>
      </c>
      <c r="B151" s="16" t="s">
        <v>227</v>
      </c>
      <c r="C151" s="16" t="s">
        <v>228</v>
      </c>
      <c r="D151" s="17">
        <v>0.00023307375</v>
      </c>
      <c r="E151" s="18">
        <v>377.579475</v>
      </c>
      <c r="F151" s="19"/>
      <c r="J151" s="21"/>
      <c r="N151" s="21"/>
      <c r="R151" s="23">
        <f>1/6-0.125</f>
        <v>0.0416666666666667</v>
      </c>
      <c r="S151" s="15" t="s">
        <v>229</v>
      </c>
      <c r="T151" s="2" t="s">
        <v>230</v>
      </c>
      <c r="U151" s="30">
        <v>44233</v>
      </c>
      <c r="V151" s="30">
        <v>44333</v>
      </c>
      <c r="W151" s="2" t="s">
        <v>231</v>
      </c>
      <c r="Y151" s="25">
        <v>44367.848599537</v>
      </c>
    </row>
    <row r="152" spans="1:25">
      <c r="A152" s="15">
        <v>3389</v>
      </c>
      <c r="B152" s="16" t="s">
        <v>232</v>
      </c>
      <c r="C152" s="16" t="s">
        <v>233</v>
      </c>
      <c r="D152" s="17">
        <v>0.0002247017409</v>
      </c>
      <c r="E152" s="18">
        <v>364.016820258</v>
      </c>
      <c r="F152" s="19"/>
      <c r="J152" s="21"/>
      <c r="N152" s="21"/>
      <c r="R152" s="23">
        <v>0.04017</v>
      </c>
      <c r="S152" s="2" t="s">
        <v>234</v>
      </c>
      <c r="T152" s="2" t="s">
        <v>235</v>
      </c>
      <c r="U152" s="2">
        <v>44233</v>
      </c>
      <c r="V152" s="2">
        <v>44333</v>
      </c>
      <c r="W152" s="2" t="s">
        <v>231</v>
      </c>
      <c r="Y152" s="25">
        <v>44367.8934259259</v>
      </c>
    </row>
    <row r="153" spans="1:25">
      <c r="A153" s="15">
        <v>3399</v>
      </c>
      <c r="B153" s="16" t="s">
        <v>73</v>
      </c>
      <c r="C153" s="16" t="s">
        <v>236</v>
      </c>
      <c r="D153" s="17">
        <v>0.00043444947</v>
      </c>
      <c r="E153" s="18">
        <v>703.8081414</v>
      </c>
      <c r="F153" s="19"/>
      <c r="J153" s="21"/>
      <c r="N153" s="21"/>
      <c r="R153" s="23">
        <f>1/6-0.089</f>
        <v>0.0776666666666667</v>
      </c>
      <c r="S153" s="15"/>
      <c r="T153" s="15"/>
      <c r="U153" s="24">
        <v>44233</v>
      </c>
      <c r="V153" s="24">
        <v>44333</v>
      </c>
      <c r="W153" s="15"/>
      <c r="Y153" s="25">
        <v>44368.8072569444</v>
      </c>
    </row>
    <row r="154" spans="1:25">
      <c r="A154" s="15">
        <v>3400</v>
      </c>
      <c r="B154" s="16" t="s">
        <v>73</v>
      </c>
      <c r="C154" s="16" t="s">
        <v>237</v>
      </c>
      <c r="D154" s="17">
        <v>0.0002918269809</v>
      </c>
      <c r="E154" s="18">
        <v>472.759709058</v>
      </c>
      <c r="F154" s="19"/>
      <c r="J154" s="21"/>
      <c r="N154" s="21"/>
      <c r="R154" s="23">
        <v>0.05217</v>
      </c>
      <c r="U154" s="30">
        <v>44233</v>
      </c>
      <c r="V154" s="30">
        <v>44394</v>
      </c>
      <c r="Y154" s="25">
        <v>44368.8084606481</v>
      </c>
    </row>
    <row r="155" spans="1:26">
      <c r="A155" s="15">
        <v>3545</v>
      </c>
      <c r="B155" s="16" t="s">
        <v>29</v>
      </c>
      <c r="C155" s="16" t="s">
        <v>238</v>
      </c>
      <c r="D155" s="17">
        <v>0.00044190783</v>
      </c>
      <c r="E155" s="18">
        <v>715.8906846</v>
      </c>
      <c r="F155" s="19"/>
      <c r="J155" s="21"/>
      <c r="N155" s="21"/>
      <c r="R155" s="23">
        <v>0.079</v>
      </c>
      <c r="S155" s="2" t="s">
        <v>39</v>
      </c>
      <c r="T155" s="2" t="s">
        <v>39</v>
      </c>
      <c r="U155" s="2" t="s">
        <v>39</v>
      </c>
      <c r="V155" s="2" t="s">
        <v>39</v>
      </c>
      <c r="W155" s="2" t="s">
        <v>39</v>
      </c>
      <c r="X155" s="2" t="s">
        <v>39</v>
      </c>
      <c r="Y155" s="25">
        <v>44371.4719444444</v>
      </c>
      <c r="Z155" s="2" t="s">
        <v>39</v>
      </c>
    </row>
    <row r="156" spans="1:25">
      <c r="A156" s="15">
        <v>3160</v>
      </c>
      <c r="B156" s="16" t="s">
        <v>116</v>
      </c>
      <c r="C156" s="16" t="s">
        <v>239</v>
      </c>
      <c r="D156" s="17">
        <v>0.000688464</v>
      </c>
      <c r="E156" s="18">
        <v>1115.31168</v>
      </c>
      <c r="F156" s="19"/>
      <c r="J156" s="21"/>
      <c r="N156" s="21">
        <v>0.25</v>
      </c>
      <c r="O156" s="7">
        <v>8126</v>
      </c>
      <c r="P156" s="8" t="s">
        <v>29</v>
      </c>
      <c r="Q156" s="8" t="s">
        <v>240</v>
      </c>
      <c r="R156" s="23">
        <v>0.16</v>
      </c>
      <c r="Y156" s="25">
        <v>44360.9401967593</v>
      </c>
    </row>
    <row r="157" spans="1:25">
      <c r="A157" s="15">
        <v>3207</v>
      </c>
      <c r="B157" s="16" t="s">
        <v>211</v>
      </c>
      <c r="C157" s="16" t="s">
        <v>241</v>
      </c>
      <c r="D157" s="17">
        <v>0.000688464</v>
      </c>
      <c r="E157" s="18">
        <v>1115.31168</v>
      </c>
      <c r="F157" s="19"/>
      <c r="J157" s="21"/>
      <c r="N157" s="21"/>
      <c r="R157" s="23">
        <v>0.16</v>
      </c>
      <c r="S157" s="15"/>
      <c r="T157" s="15"/>
      <c r="U157" s="15"/>
      <c r="V157" s="15"/>
      <c r="W157" s="15"/>
      <c r="Y157" s="25">
        <v>44364.6949305556</v>
      </c>
    </row>
    <row r="158" spans="1:25">
      <c r="A158" s="15">
        <v>3305</v>
      </c>
      <c r="B158" s="16" t="s">
        <v>242</v>
      </c>
      <c r="C158" s="16" t="s">
        <v>243</v>
      </c>
      <c r="D158" s="17">
        <v>0.000688464</v>
      </c>
      <c r="E158" s="18">
        <v>1115.31168</v>
      </c>
      <c r="F158" s="19"/>
      <c r="J158" s="21"/>
      <c r="N158" s="21"/>
      <c r="R158" s="23">
        <v>0.16</v>
      </c>
      <c r="S158" s="15"/>
      <c r="T158" s="15"/>
      <c r="U158" s="15"/>
      <c r="V158" s="15"/>
      <c r="W158" s="15"/>
      <c r="Y158" s="25">
        <v>44365.8836574074</v>
      </c>
    </row>
    <row r="159" spans="1:25">
      <c r="A159" s="15">
        <v>3316</v>
      </c>
      <c r="B159" s="16" t="s">
        <v>244</v>
      </c>
      <c r="C159" s="16" t="s">
        <v>245</v>
      </c>
      <c r="D159" s="17">
        <v>0.000688464</v>
      </c>
      <c r="E159" s="18">
        <v>1115.31168</v>
      </c>
      <c r="F159" s="19"/>
      <c r="J159" s="21"/>
      <c r="N159" s="21"/>
      <c r="R159" s="23">
        <v>0.16</v>
      </c>
      <c r="S159" s="15" t="s">
        <v>246</v>
      </c>
      <c r="T159" s="15"/>
      <c r="U159" s="15"/>
      <c r="V159" s="15"/>
      <c r="W159" s="15"/>
      <c r="Y159" s="25">
        <v>44366.4939583333</v>
      </c>
    </row>
    <row r="160" spans="1:26">
      <c r="A160" s="15">
        <v>3543</v>
      </c>
      <c r="B160" s="16" t="s">
        <v>29</v>
      </c>
      <c r="C160" s="16" t="s">
        <v>247</v>
      </c>
      <c r="D160" s="17">
        <v>0.000774522</v>
      </c>
      <c r="E160" s="18">
        <v>1254.72564</v>
      </c>
      <c r="F160" s="19"/>
      <c r="J160" s="21"/>
      <c r="N160" s="21"/>
      <c r="R160" s="23">
        <v>0.18</v>
      </c>
      <c r="S160" s="2" t="s">
        <v>39</v>
      </c>
      <c r="T160" s="15" t="s">
        <v>39</v>
      </c>
      <c r="U160" s="15" t="s">
        <v>39</v>
      </c>
      <c r="V160" s="15" t="s">
        <v>39</v>
      </c>
      <c r="W160" s="15" t="s">
        <v>39</v>
      </c>
      <c r="X160" s="2" t="s">
        <v>39</v>
      </c>
      <c r="Y160" s="25">
        <v>44371.4719328704</v>
      </c>
      <c r="Z160" s="2" t="s">
        <v>39</v>
      </c>
    </row>
    <row r="161" spans="1:25">
      <c r="A161" s="15">
        <v>3590</v>
      </c>
      <c r="B161" s="16" t="s">
        <v>248</v>
      </c>
      <c r="C161" s="16" t="s">
        <v>249</v>
      </c>
      <c r="D161" s="17">
        <v>0.000774522</v>
      </c>
      <c r="E161" s="18">
        <v>1254.72564</v>
      </c>
      <c r="F161" s="19"/>
      <c r="J161" s="21"/>
      <c r="N161" s="21"/>
      <c r="R161" s="23">
        <v>0.18</v>
      </c>
      <c r="S161" s="2" t="s">
        <v>250</v>
      </c>
      <c r="T161" s="2" t="s">
        <v>251</v>
      </c>
      <c r="U161" s="30">
        <v>44233</v>
      </c>
      <c r="V161" s="30">
        <v>44333</v>
      </c>
      <c r="W161" s="2" t="s">
        <v>252</v>
      </c>
      <c r="Y161" s="25">
        <v>44371.8755555556</v>
      </c>
    </row>
    <row r="162" spans="1:25">
      <c r="A162" s="15">
        <v>3166</v>
      </c>
      <c r="B162" s="16" t="s">
        <v>34</v>
      </c>
      <c r="C162" s="16" t="s">
        <v>253</v>
      </c>
      <c r="D162" s="17">
        <v>0.00140202825</v>
      </c>
      <c r="E162" s="18">
        <v>2271.285765</v>
      </c>
      <c r="F162" s="19"/>
      <c r="J162" s="21"/>
      <c r="N162" s="21">
        <v>0.425</v>
      </c>
      <c r="O162" s="7">
        <v>8127</v>
      </c>
      <c r="P162" s="8" t="s">
        <v>34</v>
      </c>
      <c r="Q162" s="8" t="s">
        <v>254</v>
      </c>
      <c r="R162" s="23">
        <f>1/6+0.025</f>
        <v>0.191666666666667</v>
      </c>
      <c r="S162" s="15"/>
      <c r="Y162" s="25">
        <v>44363.5822916667</v>
      </c>
    </row>
    <row r="163" spans="1:25">
      <c r="A163" s="15">
        <v>3209</v>
      </c>
      <c r="B163" s="16" t="s">
        <v>211</v>
      </c>
      <c r="C163" s="16" t="s">
        <v>253</v>
      </c>
      <c r="D163" s="17">
        <v>0.0006258329</v>
      </c>
      <c r="E163" s="18">
        <v>1013.849298</v>
      </c>
      <c r="F163" s="19"/>
      <c r="J163" s="21"/>
      <c r="N163" s="21"/>
      <c r="R163" s="23">
        <f>5/9-0.47</f>
        <v>0.0855555555555556</v>
      </c>
      <c r="S163" s="15"/>
      <c r="Y163" s="25">
        <v>44364.6963425926</v>
      </c>
    </row>
    <row r="164" spans="1:26">
      <c r="A164" s="15">
        <v>3284</v>
      </c>
      <c r="B164" s="16" t="s">
        <v>217</v>
      </c>
      <c r="C164" s="16" t="s">
        <v>255</v>
      </c>
      <c r="D164" s="17">
        <v>0.00059738595</v>
      </c>
      <c r="E164" s="18">
        <v>967.765239</v>
      </c>
      <c r="F164" s="19"/>
      <c r="J164" s="21"/>
      <c r="N164" s="21"/>
      <c r="R164" s="23">
        <f>1/6-0.085</f>
        <v>0.0816666666666667</v>
      </c>
      <c r="S164" s="15"/>
      <c r="T164" s="15"/>
      <c r="U164" s="15"/>
      <c r="V164" s="15"/>
      <c r="W164" s="15"/>
      <c r="X164" s="15"/>
      <c r="Y164" s="25">
        <v>44365.6365277778</v>
      </c>
      <c r="Z164" s="15"/>
    </row>
    <row r="165" spans="1:25">
      <c r="A165" s="15">
        <v>3313</v>
      </c>
      <c r="B165" s="16" t="s">
        <v>117</v>
      </c>
      <c r="C165" s="16" t="s">
        <v>256</v>
      </c>
      <c r="D165" s="17">
        <v>0.00140202825</v>
      </c>
      <c r="E165" s="18">
        <v>2271.285765</v>
      </c>
      <c r="F165" s="19"/>
      <c r="J165" s="21"/>
      <c r="N165" s="21"/>
      <c r="R165" s="23">
        <f>1/6-0.085+0.11</f>
        <v>0.191666666666667</v>
      </c>
      <c r="S165" s="2" t="s">
        <v>256</v>
      </c>
      <c r="Y165" s="25">
        <v>44366.4901736111</v>
      </c>
    </row>
    <row r="166" spans="1:25">
      <c r="A166" s="15">
        <v>3314</v>
      </c>
      <c r="B166" s="16" t="s">
        <v>117</v>
      </c>
      <c r="C166" s="16" t="s">
        <v>257</v>
      </c>
      <c r="D166" s="17">
        <v>0.0007071099</v>
      </c>
      <c r="E166" s="18">
        <v>1145.518038</v>
      </c>
      <c r="F166" s="19"/>
      <c r="J166" s="21"/>
      <c r="N166" s="21"/>
      <c r="R166" s="23">
        <f>1/6-0.07</f>
        <v>0.0966666666666667</v>
      </c>
      <c r="S166" s="2" t="s">
        <v>257</v>
      </c>
      <c r="Y166" s="25">
        <v>44366.4904513889</v>
      </c>
    </row>
    <row r="167" spans="1:25">
      <c r="A167" s="15">
        <v>3587</v>
      </c>
      <c r="B167" s="16" t="s">
        <v>258</v>
      </c>
      <c r="C167" s="16" t="s">
        <v>259</v>
      </c>
      <c r="D167" s="17">
        <v>0.0006908545</v>
      </c>
      <c r="E167" s="18">
        <v>1119.18429</v>
      </c>
      <c r="F167" s="19"/>
      <c r="J167" s="21"/>
      <c r="N167" s="21"/>
      <c r="R167" s="23">
        <f>4/9-0.35</f>
        <v>0.0944444444444444</v>
      </c>
      <c r="S167" s="2" t="s">
        <v>260</v>
      </c>
      <c r="T167" s="2" t="s">
        <v>261</v>
      </c>
      <c r="U167" s="30">
        <v>44233</v>
      </c>
      <c r="V167" s="30">
        <v>44364</v>
      </c>
      <c r="W167" s="2" t="s">
        <v>252</v>
      </c>
      <c r="Y167" s="25">
        <v>44371.8710185185</v>
      </c>
    </row>
    <row r="168" spans="1:25">
      <c r="A168" s="15">
        <v>3588</v>
      </c>
      <c r="B168" s="16" t="s">
        <v>248</v>
      </c>
      <c r="C168" s="16" t="s">
        <v>262</v>
      </c>
      <c r="D168" s="17">
        <v>0.00062989675</v>
      </c>
      <c r="E168" s="18">
        <v>1020.432735</v>
      </c>
      <c r="F168" s="19"/>
      <c r="J168" s="21"/>
      <c r="N168" s="21"/>
      <c r="R168" s="23">
        <f>1/9-0.025</f>
        <v>0.0861111111111111</v>
      </c>
      <c r="S168" s="2" t="s">
        <v>263</v>
      </c>
      <c r="T168" s="2" t="s">
        <v>261</v>
      </c>
      <c r="U168" s="30">
        <v>44233</v>
      </c>
      <c r="V168" s="30">
        <v>44333</v>
      </c>
      <c r="W168" s="2" t="s">
        <v>252</v>
      </c>
      <c r="Y168" s="25">
        <v>44371.8739583333</v>
      </c>
    </row>
    <row r="169" spans="1:25">
      <c r="A169" s="15">
        <v>3589</v>
      </c>
      <c r="B169" s="16" t="s">
        <v>248</v>
      </c>
      <c r="C169" s="16" t="s">
        <v>264</v>
      </c>
      <c r="D169" s="17">
        <v>0.00062989675</v>
      </c>
      <c r="E169" s="18">
        <v>1020.432735</v>
      </c>
      <c r="F169" s="19"/>
      <c r="J169" s="21"/>
      <c r="N169" s="21"/>
      <c r="R169" s="23">
        <f>1/9-0.025</f>
        <v>0.0861111111111111</v>
      </c>
      <c r="T169" s="2" t="s">
        <v>261</v>
      </c>
      <c r="U169" s="30">
        <v>44233</v>
      </c>
      <c r="V169" s="30">
        <v>44333</v>
      </c>
      <c r="W169" s="2" t="s">
        <v>252</v>
      </c>
      <c r="Y169" s="25">
        <v>44371.8745601852</v>
      </c>
    </row>
    <row r="170" spans="1:25">
      <c r="A170" s="15">
        <v>3591</v>
      </c>
      <c r="B170" s="16" t="s">
        <v>248</v>
      </c>
      <c r="C170" s="16" t="s">
        <v>265</v>
      </c>
      <c r="D170" s="17">
        <v>0.00062989675</v>
      </c>
      <c r="E170" s="18">
        <v>1020.432735</v>
      </c>
      <c r="F170" s="19"/>
      <c r="J170" s="21"/>
      <c r="N170" s="21"/>
      <c r="R170" s="23">
        <f>1/9-0.025</f>
        <v>0.0861111111111111</v>
      </c>
      <c r="S170" s="15" t="s">
        <v>266</v>
      </c>
      <c r="T170" s="2" t="s">
        <v>267</v>
      </c>
      <c r="U170" s="30">
        <v>44322</v>
      </c>
      <c r="V170" s="30">
        <v>44333</v>
      </c>
      <c r="W170" s="2" t="s">
        <v>252</v>
      </c>
      <c r="Y170" s="25">
        <v>44371.8778472222</v>
      </c>
    </row>
    <row r="171" spans="1:25">
      <c r="A171" s="15">
        <v>3242</v>
      </c>
      <c r="B171" s="16" t="s">
        <v>34</v>
      </c>
      <c r="C171" s="16" t="s">
        <v>268</v>
      </c>
      <c r="D171" s="17">
        <v>0.00092035125</v>
      </c>
      <c r="E171" s="18">
        <v>1490.969025</v>
      </c>
      <c r="F171" s="19"/>
      <c r="J171" s="21">
        <v>0.15834</v>
      </c>
      <c r="K171" s="7">
        <v>8214</v>
      </c>
      <c r="L171" s="8" t="s">
        <v>269</v>
      </c>
      <c r="M171" s="8" t="s">
        <v>270</v>
      </c>
      <c r="N171" s="21">
        <v>0.5</v>
      </c>
      <c r="O171" s="7">
        <v>8128</v>
      </c>
      <c r="P171" s="8" t="s">
        <v>27</v>
      </c>
      <c r="Q171" s="8" t="s">
        <v>271</v>
      </c>
      <c r="R171" s="23">
        <f>1/6-0.04+0.0025</f>
        <v>0.129166666666667</v>
      </c>
      <c r="Y171" s="25">
        <v>44365.562650463</v>
      </c>
    </row>
    <row r="172" spans="1:25">
      <c r="A172" s="15">
        <v>3347</v>
      </c>
      <c r="B172" s="16" t="s">
        <v>272</v>
      </c>
      <c r="C172" s="16" t="s">
        <v>273</v>
      </c>
      <c r="D172" s="17">
        <v>0.00115786125</v>
      </c>
      <c r="E172" s="18">
        <v>1875.735225</v>
      </c>
      <c r="F172" s="19"/>
      <c r="J172" s="21"/>
      <c r="N172" s="21"/>
      <c r="R172" s="23">
        <v>0.1625</v>
      </c>
      <c r="Y172" s="25">
        <v>44367.52</v>
      </c>
    </row>
    <row r="173" spans="1:25">
      <c r="A173" s="15">
        <v>3361</v>
      </c>
      <c r="B173" s="16" t="s">
        <v>27</v>
      </c>
      <c r="C173" s="16" t="s">
        <v>274</v>
      </c>
      <c r="D173" s="17">
        <v>0.0027907425</v>
      </c>
      <c r="E173" s="18">
        <v>4521.00285</v>
      </c>
      <c r="F173" s="19"/>
      <c r="J173" s="21"/>
      <c r="N173" s="21"/>
      <c r="R173" s="23">
        <f>1/6+0.225</f>
        <v>0.391666666666667</v>
      </c>
      <c r="Y173" s="25">
        <v>44367.5246180556</v>
      </c>
    </row>
    <row r="174" spans="1:26">
      <c r="A174" s="15">
        <v>3544</v>
      </c>
      <c r="B174" s="16" t="s">
        <v>29</v>
      </c>
      <c r="C174" s="16" t="s">
        <v>275</v>
      </c>
      <c r="D174" s="17">
        <v>0.00139537125</v>
      </c>
      <c r="E174" s="18">
        <v>2260.501425</v>
      </c>
      <c r="F174" s="19"/>
      <c r="J174" s="21"/>
      <c r="N174" s="21"/>
      <c r="R174" s="23">
        <f>1/3-0.14+0.0025</f>
        <v>0.195833333333333</v>
      </c>
      <c r="S174" s="2" t="s">
        <v>39</v>
      </c>
      <c r="T174" s="2" t="s">
        <v>39</v>
      </c>
      <c r="U174" s="2" t="s">
        <v>39</v>
      </c>
      <c r="V174" s="2" t="s">
        <v>39</v>
      </c>
      <c r="W174" s="2" t="s">
        <v>39</v>
      </c>
      <c r="X174" s="2" t="s">
        <v>39</v>
      </c>
      <c r="Y174" s="25">
        <v>44371.4719444444</v>
      </c>
      <c r="Z174" s="2" t="s">
        <v>39</v>
      </c>
    </row>
    <row r="175" spans="1:25">
      <c r="A175" s="15">
        <v>3593</v>
      </c>
      <c r="B175" s="16" t="s">
        <v>34</v>
      </c>
      <c r="C175" s="16" t="s">
        <v>276</v>
      </c>
      <c r="D175" s="17">
        <v>0.00086097375</v>
      </c>
      <c r="E175" s="18">
        <v>1394.777475</v>
      </c>
      <c r="F175" s="19"/>
      <c r="J175" s="21"/>
      <c r="N175" s="21"/>
      <c r="R175" s="23">
        <f>1/3-0.14+0.0025-0.075</f>
        <v>0.120833333333333</v>
      </c>
      <c r="Y175" s="25">
        <v>44371.8959027778</v>
      </c>
    </row>
    <row r="176" spans="1:25">
      <c r="A176" s="15">
        <v>3317</v>
      </c>
      <c r="B176" s="16" t="s">
        <v>244</v>
      </c>
      <c r="C176" s="16" t="s">
        <v>277</v>
      </c>
      <c r="D176" s="17">
        <v>0.0001781325</v>
      </c>
      <c r="E176" s="18">
        <v>288.57465</v>
      </c>
      <c r="F176" s="19"/>
      <c r="J176" s="21"/>
      <c r="N176" s="21">
        <v>0.25</v>
      </c>
      <c r="O176" s="7">
        <v>8129</v>
      </c>
      <c r="P176" s="8" t="s">
        <v>27</v>
      </c>
      <c r="Q176" s="8" t="s">
        <v>278</v>
      </c>
      <c r="R176" s="23">
        <v>0.05</v>
      </c>
      <c r="S176" s="2" t="s">
        <v>277</v>
      </c>
      <c r="Y176" s="25">
        <v>44366.494525463</v>
      </c>
    </row>
    <row r="177" spans="1:25">
      <c r="A177" s="15">
        <v>3360</v>
      </c>
      <c r="B177" s="16" t="s">
        <v>27</v>
      </c>
      <c r="C177" s="16" t="s">
        <v>279</v>
      </c>
      <c r="D177" s="17">
        <v>0.0033845175</v>
      </c>
      <c r="E177" s="18">
        <v>5482.91835</v>
      </c>
      <c r="F177" s="19"/>
      <c r="J177" s="21"/>
      <c r="N177" s="21"/>
      <c r="R177" s="23">
        <v>0.95</v>
      </c>
      <c r="Y177" s="25">
        <v>44367.5241898148</v>
      </c>
    </row>
    <row r="178" spans="1:25">
      <c r="A178" s="15">
        <v>3324</v>
      </c>
      <c r="B178" s="16" t="s">
        <v>269</v>
      </c>
      <c r="C178" s="16" t="s">
        <v>280</v>
      </c>
      <c r="D178" s="17">
        <v>0.00071253</v>
      </c>
      <c r="E178" s="18">
        <v>1154.2986</v>
      </c>
      <c r="F178" s="19"/>
      <c r="J178" s="21"/>
      <c r="N178" s="21">
        <v>0.25</v>
      </c>
      <c r="O178" s="7">
        <v>8130</v>
      </c>
      <c r="P178" s="8" t="s">
        <v>269</v>
      </c>
      <c r="Q178" s="8" t="s">
        <v>281</v>
      </c>
      <c r="R178" s="23">
        <v>0.2</v>
      </c>
      <c r="Y178" s="25">
        <v>44367.5042361111</v>
      </c>
    </row>
    <row r="179" spans="1:25">
      <c r="A179" s="15">
        <v>3325</v>
      </c>
      <c r="B179" s="16" t="s">
        <v>269</v>
      </c>
      <c r="C179" s="16" t="s">
        <v>282</v>
      </c>
      <c r="D179" s="17">
        <v>0.00071253</v>
      </c>
      <c r="E179" s="18">
        <v>1154.2986</v>
      </c>
      <c r="F179" s="19"/>
      <c r="J179" s="21"/>
      <c r="N179" s="21"/>
      <c r="R179" s="23">
        <v>0.2</v>
      </c>
      <c r="Y179" s="25">
        <v>44367.504537037</v>
      </c>
    </row>
    <row r="180" spans="1:25">
      <c r="A180" s="15">
        <v>3326</v>
      </c>
      <c r="B180" s="16" t="s">
        <v>269</v>
      </c>
      <c r="C180" s="16" t="s">
        <v>283</v>
      </c>
      <c r="D180" s="17">
        <v>0.00071253</v>
      </c>
      <c r="E180" s="18">
        <v>1154.2986</v>
      </c>
      <c r="F180" s="19"/>
      <c r="J180" s="21"/>
      <c r="N180" s="21"/>
      <c r="R180" s="23">
        <v>0.2</v>
      </c>
      <c r="Y180" s="25">
        <v>44367.5047800926</v>
      </c>
    </row>
    <row r="181" spans="1:25">
      <c r="A181" s="15">
        <v>3327</v>
      </c>
      <c r="B181" s="16" t="s">
        <v>269</v>
      </c>
      <c r="C181" s="16" t="s">
        <v>284</v>
      </c>
      <c r="D181" s="17">
        <v>0.000356265</v>
      </c>
      <c r="E181" s="18">
        <v>577.1493</v>
      </c>
      <c r="F181" s="19"/>
      <c r="J181" s="21"/>
      <c r="N181" s="21"/>
      <c r="R181" s="23">
        <v>0.1</v>
      </c>
      <c r="Y181" s="25">
        <v>44367.5051851852</v>
      </c>
    </row>
    <row r="182" spans="1:25">
      <c r="A182" s="15">
        <v>3328</v>
      </c>
      <c r="B182" s="16" t="s">
        <v>269</v>
      </c>
      <c r="C182" s="16" t="s">
        <v>285</v>
      </c>
      <c r="D182" s="17">
        <v>0.000356265</v>
      </c>
      <c r="E182" s="18">
        <v>577.1493</v>
      </c>
      <c r="F182" s="19"/>
      <c r="J182" s="21"/>
      <c r="N182" s="21"/>
      <c r="R182" s="23">
        <v>0.1</v>
      </c>
      <c r="Y182" s="25">
        <v>44367.505462963</v>
      </c>
    </row>
    <row r="183" spans="1:25">
      <c r="A183" s="15">
        <v>3333</v>
      </c>
      <c r="B183" s="16" t="s">
        <v>269</v>
      </c>
      <c r="C183" s="16" t="s">
        <v>286</v>
      </c>
      <c r="D183" s="17">
        <v>0.000356265</v>
      </c>
      <c r="E183" s="18">
        <v>577.1493</v>
      </c>
      <c r="F183" s="19"/>
      <c r="J183" s="21"/>
      <c r="N183" s="21"/>
      <c r="R183" s="23">
        <v>0.1</v>
      </c>
      <c r="Y183" s="25">
        <v>44367.5066319444</v>
      </c>
    </row>
    <row r="184" spans="1:25">
      <c r="A184" s="15">
        <v>3334</v>
      </c>
      <c r="B184" s="16" t="s">
        <v>269</v>
      </c>
      <c r="C184" s="16" t="s">
        <v>287</v>
      </c>
      <c r="D184" s="17">
        <v>0.000356265</v>
      </c>
      <c r="E184" s="18">
        <v>577.1493</v>
      </c>
      <c r="F184" s="19"/>
      <c r="J184" s="21"/>
      <c r="N184" s="21"/>
      <c r="R184" s="23">
        <v>0.1</v>
      </c>
      <c r="Y184" s="25">
        <v>44367.5068287037</v>
      </c>
    </row>
    <row r="185" spans="1:25">
      <c r="A185" s="15">
        <v>3222</v>
      </c>
      <c r="B185" s="16" t="s">
        <v>46</v>
      </c>
      <c r="C185" s="16" t="s">
        <v>288</v>
      </c>
      <c r="D185" s="17">
        <v>0.00344232</v>
      </c>
      <c r="E185" s="18">
        <v>5576.5584</v>
      </c>
      <c r="F185" s="19"/>
      <c r="J185" s="21">
        <v>0.19124</v>
      </c>
      <c r="K185" s="7">
        <v>8215</v>
      </c>
      <c r="L185" s="8" t="s">
        <v>34</v>
      </c>
      <c r="M185" s="8" t="s">
        <v>289</v>
      </c>
      <c r="N185" s="21">
        <v>0.5</v>
      </c>
      <c r="O185" s="7">
        <v>8131</v>
      </c>
      <c r="P185" s="8" t="s">
        <v>46</v>
      </c>
      <c r="Q185" s="8" t="s">
        <v>290</v>
      </c>
      <c r="R185" s="23">
        <v>0.4</v>
      </c>
      <c r="Y185" s="25">
        <v>44365.4321412037</v>
      </c>
    </row>
    <row r="186" spans="1:25">
      <c r="A186" s="15">
        <v>3224</v>
      </c>
      <c r="B186" s="16" t="s">
        <v>144</v>
      </c>
      <c r="C186" s="16" t="s">
        <v>291</v>
      </c>
      <c r="D186" s="17">
        <v>0.00172116</v>
      </c>
      <c r="E186" s="18">
        <v>2788.2792</v>
      </c>
      <c r="F186" s="19"/>
      <c r="J186" s="21"/>
      <c r="N186" s="21"/>
      <c r="R186" s="23">
        <v>0.2</v>
      </c>
      <c r="S186" s="15"/>
      <c r="Y186" s="25">
        <v>44365.4784837963</v>
      </c>
    </row>
    <row r="187" spans="1:25">
      <c r="A187" s="15">
        <v>3226</v>
      </c>
      <c r="B187" s="16" t="s">
        <v>144</v>
      </c>
      <c r="C187" s="16" t="s">
        <v>292</v>
      </c>
      <c r="D187" s="17">
        <v>0.00172116</v>
      </c>
      <c r="E187" s="18">
        <v>2788.2792</v>
      </c>
      <c r="F187" s="19"/>
      <c r="J187" s="21"/>
      <c r="N187" s="21"/>
      <c r="R187" s="23">
        <v>0.2</v>
      </c>
      <c r="Y187" s="25">
        <v>44365.4788773148</v>
      </c>
    </row>
    <row r="188" spans="1:25">
      <c r="A188" s="15">
        <v>3240</v>
      </c>
      <c r="B188" s="16" t="s">
        <v>34</v>
      </c>
      <c r="C188" s="16" t="s">
        <v>293</v>
      </c>
      <c r="D188" s="17">
        <v>0.00172116</v>
      </c>
      <c r="E188" s="18">
        <v>2788.2792</v>
      </c>
      <c r="F188" s="19"/>
      <c r="J188" s="21"/>
      <c r="N188" s="21"/>
      <c r="R188" s="23">
        <v>0.2</v>
      </c>
      <c r="U188" s="15"/>
      <c r="V188" s="15"/>
      <c r="Y188" s="25">
        <v>44365.562337963</v>
      </c>
    </row>
    <row r="189" spans="1:25">
      <c r="A189" s="15">
        <v>3241</v>
      </c>
      <c r="B189" s="16" t="s">
        <v>34</v>
      </c>
      <c r="C189" s="16" t="s">
        <v>294</v>
      </c>
      <c r="D189" s="17">
        <v>0.00172116</v>
      </c>
      <c r="E189" s="18">
        <v>2788.2792</v>
      </c>
      <c r="F189" s="19"/>
      <c r="J189" s="21"/>
      <c r="N189" s="21">
        <v>0.2</v>
      </c>
      <c r="O189" s="7">
        <v>8132</v>
      </c>
      <c r="P189" s="8" t="s">
        <v>34</v>
      </c>
      <c r="Q189" s="8" t="s">
        <v>295</v>
      </c>
      <c r="R189" s="23">
        <v>0.5</v>
      </c>
      <c r="Y189" s="25">
        <v>44365.5624884259</v>
      </c>
    </row>
    <row r="190" spans="1:25">
      <c r="A190" s="15">
        <v>3262</v>
      </c>
      <c r="B190" s="16" t="s">
        <v>34</v>
      </c>
      <c r="C190" s="16" t="s">
        <v>296</v>
      </c>
      <c r="D190" s="17">
        <v>0.00172116</v>
      </c>
      <c r="E190" s="18">
        <v>2788.2792</v>
      </c>
      <c r="F190" s="19"/>
      <c r="J190" s="21"/>
      <c r="N190" s="21"/>
      <c r="R190" s="23">
        <v>0.5</v>
      </c>
      <c r="Y190" s="25">
        <v>44365.5651273148</v>
      </c>
    </row>
    <row r="191" spans="1:25">
      <c r="A191" s="15">
        <v>3277</v>
      </c>
      <c r="B191" s="16" t="s">
        <v>34</v>
      </c>
      <c r="C191" s="16" t="s">
        <v>297</v>
      </c>
      <c r="D191" s="17">
        <v>0.0012162864</v>
      </c>
      <c r="E191" s="18">
        <v>1970.383968</v>
      </c>
      <c r="F191" s="19"/>
      <c r="J191" s="21"/>
      <c r="N191" s="21">
        <v>0.3</v>
      </c>
      <c r="O191" s="7">
        <v>8133</v>
      </c>
      <c r="P191" s="8" t="s">
        <v>27</v>
      </c>
      <c r="Q191" s="8" t="s">
        <v>298</v>
      </c>
      <c r="R191" s="23">
        <f>5/9-0.32</f>
        <v>0.235555555555556</v>
      </c>
      <c r="Y191" s="25">
        <v>44365.5684606481</v>
      </c>
    </row>
    <row r="192" spans="1:25">
      <c r="A192" s="15">
        <v>3306</v>
      </c>
      <c r="B192" s="16" t="s">
        <v>242</v>
      </c>
      <c r="C192" s="16" t="s">
        <v>299</v>
      </c>
      <c r="D192" s="17">
        <v>0.0001764189</v>
      </c>
      <c r="E192" s="18">
        <v>285.798618</v>
      </c>
      <c r="F192" s="19"/>
      <c r="J192" s="21"/>
      <c r="N192" s="21"/>
      <c r="R192" s="23">
        <f>1/6-0.1325</f>
        <v>0.0341666666666667</v>
      </c>
      <c r="Y192" s="25">
        <v>44365.9780092593</v>
      </c>
    </row>
    <row r="193" spans="1:25">
      <c r="A193" s="15">
        <v>3312</v>
      </c>
      <c r="B193" s="16" t="s">
        <v>117</v>
      </c>
      <c r="C193" s="16" t="s">
        <v>300</v>
      </c>
      <c r="D193" s="17">
        <v>0.0008046423</v>
      </c>
      <c r="E193" s="18">
        <v>1303.520526</v>
      </c>
      <c r="F193" s="19"/>
      <c r="J193" s="21"/>
      <c r="N193" s="21"/>
      <c r="R193" s="23">
        <f>1/3-0.18+0.0025</f>
        <v>0.155833333333333</v>
      </c>
      <c r="S193" s="2" t="s">
        <v>300</v>
      </c>
      <c r="Y193" s="25">
        <v>44366.4897685185</v>
      </c>
    </row>
    <row r="194" spans="1:25">
      <c r="A194" s="15">
        <v>3322</v>
      </c>
      <c r="B194" s="16" t="s">
        <v>224</v>
      </c>
      <c r="C194" s="16" t="s">
        <v>301</v>
      </c>
      <c r="D194" s="17">
        <v>0.0001764189</v>
      </c>
      <c r="E194" s="18">
        <v>285.798618</v>
      </c>
      <c r="F194" s="19"/>
      <c r="J194" s="21"/>
      <c r="N194" s="21"/>
      <c r="R194" s="23">
        <f>1/6-0.1325</f>
        <v>0.0341666666666667</v>
      </c>
      <c r="Y194" s="25">
        <v>44366.7253356481</v>
      </c>
    </row>
    <row r="195" spans="1:25">
      <c r="A195" s="15">
        <v>3362</v>
      </c>
      <c r="B195" s="16" t="s">
        <v>27</v>
      </c>
      <c r="C195" s="16" t="s">
        <v>302</v>
      </c>
      <c r="D195" s="17">
        <v>0.0013468077</v>
      </c>
      <c r="E195" s="18">
        <v>2181.828474</v>
      </c>
      <c r="F195" s="19"/>
      <c r="J195" s="21"/>
      <c r="N195" s="21"/>
      <c r="R195" s="23">
        <f>1/3-0.18+0.0025+0.105</f>
        <v>0.260833333333333</v>
      </c>
      <c r="S195" s="15"/>
      <c r="T195" s="15"/>
      <c r="U195" s="15"/>
      <c r="V195" s="15"/>
      <c r="W195" s="15"/>
      <c r="Y195" s="25">
        <v>44367.5247685185</v>
      </c>
    </row>
    <row r="196" spans="1:26">
      <c r="A196" s="15">
        <v>3403</v>
      </c>
      <c r="B196" s="16" t="s">
        <v>73</v>
      </c>
      <c r="C196" s="16" t="s">
        <v>303</v>
      </c>
      <c r="D196" s="17">
        <v>0.0011675202</v>
      </c>
      <c r="E196" s="18">
        <v>1891.382724</v>
      </c>
      <c r="F196" s="19"/>
      <c r="J196" s="21"/>
      <c r="N196" s="21"/>
      <c r="R196" s="23">
        <f>1/9+0.115</f>
        <v>0.226111111111111</v>
      </c>
      <c r="S196" s="15"/>
      <c r="T196" s="15"/>
      <c r="U196" s="24">
        <v>44322</v>
      </c>
      <c r="V196" s="24">
        <v>44333</v>
      </c>
      <c r="W196" s="15"/>
      <c r="X196" s="15"/>
      <c r="Y196" s="25">
        <v>44368.812349537</v>
      </c>
      <c r="Z196" s="15"/>
    </row>
    <row r="197" spans="1:25">
      <c r="A197" s="15">
        <v>3584</v>
      </c>
      <c r="B197" s="16" t="s">
        <v>208</v>
      </c>
      <c r="C197" s="16" t="s">
        <v>304</v>
      </c>
      <c r="D197" s="17">
        <v>0.0002753856</v>
      </c>
      <c r="E197" s="18">
        <v>446.124672</v>
      </c>
      <c r="F197" s="19"/>
      <c r="J197" s="21"/>
      <c r="N197" s="21"/>
      <c r="R197" s="23">
        <f>1/3-0.25-0.03</f>
        <v>0.0533333333333333</v>
      </c>
      <c r="Y197" s="25">
        <v>44371.8178703704</v>
      </c>
    </row>
    <row r="198" spans="1:25">
      <c r="A198" s="15">
        <v>3384</v>
      </c>
      <c r="B198" s="16" t="s">
        <v>27</v>
      </c>
      <c r="C198" s="16" t="s">
        <v>305</v>
      </c>
      <c r="D198" s="17">
        <v>0.00148888888888889</v>
      </c>
      <c r="E198" s="18">
        <v>2412</v>
      </c>
      <c r="F198" s="19">
        <v>0.0893333333333333</v>
      </c>
      <c r="G198" s="7">
        <v>8305</v>
      </c>
      <c r="H198" s="8" t="s">
        <v>34</v>
      </c>
      <c r="I198" s="9" t="s">
        <v>306</v>
      </c>
      <c r="J198" s="21">
        <v>0.2</v>
      </c>
      <c r="K198" s="7">
        <v>8216</v>
      </c>
      <c r="L198" s="8" t="s">
        <v>29</v>
      </c>
      <c r="M198" s="8" t="s">
        <v>307</v>
      </c>
      <c r="N198" s="21">
        <v>1</v>
      </c>
      <c r="O198" s="7">
        <v>8134</v>
      </c>
      <c r="P198" s="8" t="s">
        <v>29</v>
      </c>
      <c r="Q198" s="8" t="s">
        <v>307</v>
      </c>
      <c r="R198" s="23">
        <f>1/3-0.25</f>
        <v>0.0833333333333333</v>
      </c>
      <c r="Y198" s="25">
        <v>44367.5308217593</v>
      </c>
    </row>
    <row r="199" spans="1:25">
      <c r="A199" s="15">
        <v>3385</v>
      </c>
      <c r="B199" s="16" t="s">
        <v>27</v>
      </c>
      <c r="C199" s="16" t="s">
        <v>308</v>
      </c>
      <c r="D199" s="17">
        <v>0.00119111111111111</v>
      </c>
      <c r="E199" s="18">
        <v>1929.6</v>
      </c>
      <c r="F199" s="19"/>
      <c r="J199" s="21"/>
      <c r="N199" s="21"/>
      <c r="R199" s="23">
        <f>1/6-0.1</f>
        <v>0.0666666666666667</v>
      </c>
      <c r="Y199" s="25">
        <v>44367.5309606481</v>
      </c>
    </row>
    <row r="200" spans="1:25">
      <c r="A200" s="15">
        <v>3393</v>
      </c>
      <c r="B200" s="16" t="s">
        <v>34</v>
      </c>
      <c r="C200" s="16" t="s">
        <v>309</v>
      </c>
      <c r="D200" s="17">
        <v>0.00178666666666667</v>
      </c>
      <c r="E200" s="18">
        <v>2894.4</v>
      </c>
      <c r="F200" s="19"/>
      <c r="J200" s="21"/>
      <c r="N200" s="21"/>
      <c r="R200" s="23">
        <v>0.1</v>
      </c>
      <c r="U200" s="15"/>
      <c r="V200" s="15"/>
      <c r="Y200" s="25">
        <v>44368.6049305556</v>
      </c>
    </row>
    <row r="201" spans="1:25">
      <c r="A201" s="15">
        <v>3617</v>
      </c>
      <c r="B201" s="16" t="s">
        <v>29</v>
      </c>
      <c r="C201" s="16" t="s">
        <v>310</v>
      </c>
      <c r="D201" s="17">
        <v>0.0134</v>
      </c>
      <c r="E201" s="18">
        <v>21708</v>
      </c>
      <c r="F201" s="19"/>
      <c r="J201" s="21"/>
      <c r="N201" s="21"/>
      <c r="R201" s="23">
        <v>0.75</v>
      </c>
      <c r="U201" s="15"/>
      <c r="V201" s="15"/>
      <c r="Y201" s="25">
        <v>44368.6049305556</v>
      </c>
    </row>
    <row r="202" spans="1:25">
      <c r="A202" s="15">
        <v>3162</v>
      </c>
      <c r="B202" s="16" t="s">
        <v>116</v>
      </c>
      <c r="C202" s="16" t="s">
        <v>311</v>
      </c>
      <c r="D202" s="17">
        <v>0.00153541666666667</v>
      </c>
      <c r="E202" s="18">
        <v>2487.375</v>
      </c>
      <c r="F202" s="19"/>
      <c r="J202" s="21">
        <v>0.25</v>
      </c>
      <c r="K202" s="7">
        <v>8217</v>
      </c>
      <c r="L202" s="8" t="s">
        <v>34</v>
      </c>
      <c r="M202" s="8" t="s">
        <v>312</v>
      </c>
      <c r="N202" s="21">
        <v>0.275</v>
      </c>
      <c r="O202" s="7">
        <v>8135</v>
      </c>
      <c r="P202" s="8" t="s">
        <v>29</v>
      </c>
      <c r="Q202" s="8" t="s">
        <v>313</v>
      </c>
      <c r="R202" s="23">
        <v>0.25</v>
      </c>
      <c r="U202" s="15"/>
      <c r="V202" s="15"/>
      <c r="Y202" s="25">
        <v>44360.9414583333</v>
      </c>
    </row>
    <row r="203" spans="1:26">
      <c r="A203" s="15">
        <v>3541</v>
      </c>
      <c r="B203" s="16" t="s">
        <v>29</v>
      </c>
      <c r="C203" s="16" t="s">
        <v>314</v>
      </c>
      <c r="D203" s="17">
        <v>0.00460625</v>
      </c>
      <c r="E203" s="18">
        <v>7462.125</v>
      </c>
      <c r="F203" s="19"/>
      <c r="J203" s="21"/>
      <c r="N203" s="21"/>
      <c r="R203" s="23">
        <v>0.75</v>
      </c>
      <c r="S203" s="15" t="s">
        <v>315</v>
      </c>
      <c r="T203" s="15" t="s">
        <v>39</v>
      </c>
      <c r="U203" s="15" t="s">
        <v>39</v>
      </c>
      <c r="V203" s="15" t="s">
        <v>39</v>
      </c>
      <c r="W203" s="15" t="s">
        <v>39</v>
      </c>
      <c r="X203" s="15" t="s">
        <v>39</v>
      </c>
      <c r="Y203" s="25">
        <v>44371.4719328704</v>
      </c>
      <c r="Z203" s="15" t="s">
        <v>316</v>
      </c>
    </row>
    <row r="204" spans="1:26">
      <c r="A204" s="15">
        <v>3265</v>
      </c>
      <c r="B204" s="16" t="s">
        <v>34</v>
      </c>
      <c r="C204" s="16" t="s">
        <v>317</v>
      </c>
      <c r="D204" s="17">
        <v>0.000558333333333333</v>
      </c>
      <c r="E204" s="18">
        <v>904.5</v>
      </c>
      <c r="F204" s="19"/>
      <c r="J204" s="21"/>
      <c r="N204" s="21">
        <v>0.5</v>
      </c>
      <c r="O204" s="7">
        <v>8136</v>
      </c>
      <c r="P204" s="8" t="s">
        <v>34</v>
      </c>
      <c r="Q204" s="8" t="s">
        <v>318</v>
      </c>
      <c r="R204" s="23">
        <v>0.05</v>
      </c>
      <c r="S204" s="15"/>
      <c r="T204" s="15"/>
      <c r="U204" s="15"/>
      <c r="V204" s="15"/>
      <c r="W204" s="15"/>
      <c r="X204" s="15"/>
      <c r="Y204" s="25">
        <v>44365.5654861111</v>
      </c>
      <c r="Z204" s="15"/>
    </row>
    <row r="205" spans="1:26">
      <c r="A205" s="15">
        <v>3266</v>
      </c>
      <c r="B205" s="16" t="s">
        <v>34</v>
      </c>
      <c r="C205" s="16" t="s">
        <v>319</v>
      </c>
      <c r="D205" s="17">
        <v>0.00781666666666666</v>
      </c>
      <c r="E205" s="18">
        <v>12663</v>
      </c>
      <c r="F205" s="19"/>
      <c r="J205" s="21"/>
      <c r="N205" s="21"/>
      <c r="R205" s="23">
        <v>0.7</v>
      </c>
      <c r="S205" s="15"/>
      <c r="T205" s="15"/>
      <c r="U205" s="15"/>
      <c r="V205" s="15"/>
      <c r="W205" s="15"/>
      <c r="X205" s="15"/>
      <c r="Y205" s="25">
        <v>44365.565775463</v>
      </c>
      <c r="Z205" s="15"/>
    </row>
    <row r="206" spans="1:26">
      <c r="A206" s="15">
        <v>3267</v>
      </c>
      <c r="B206" s="16" t="s">
        <v>34</v>
      </c>
      <c r="C206" s="16" t="s">
        <v>320</v>
      </c>
      <c r="D206" s="17">
        <v>0.000558333333333333</v>
      </c>
      <c r="E206" s="18">
        <v>904.5</v>
      </c>
      <c r="F206" s="19"/>
      <c r="J206" s="21"/>
      <c r="N206" s="21"/>
      <c r="R206" s="23">
        <v>0.05</v>
      </c>
      <c r="S206" s="15"/>
      <c r="T206" s="15"/>
      <c r="U206" s="15"/>
      <c r="V206" s="15"/>
      <c r="W206" s="15"/>
      <c r="X206" s="15"/>
      <c r="Y206" s="25">
        <v>44365.5659375</v>
      </c>
      <c r="Z206" s="15"/>
    </row>
    <row r="207" spans="1:26">
      <c r="A207" s="15">
        <v>3268</v>
      </c>
      <c r="B207" s="16" t="s">
        <v>34</v>
      </c>
      <c r="C207" s="16" t="s">
        <v>321</v>
      </c>
      <c r="D207" s="17">
        <v>0.000223333333333333</v>
      </c>
      <c r="E207" s="18">
        <v>361.8</v>
      </c>
      <c r="F207" s="19"/>
      <c r="J207" s="21"/>
      <c r="N207" s="21"/>
      <c r="R207" s="23">
        <v>0.02</v>
      </c>
      <c r="S207" s="15"/>
      <c r="T207" s="15"/>
      <c r="U207" s="15"/>
      <c r="V207" s="15"/>
      <c r="W207" s="15"/>
      <c r="X207" s="15"/>
      <c r="Y207" s="25">
        <v>44365.5660648148</v>
      </c>
      <c r="Z207" s="15"/>
    </row>
    <row r="208" spans="1:26">
      <c r="A208" s="15">
        <v>3269</v>
      </c>
      <c r="B208" s="16" t="s">
        <v>34</v>
      </c>
      <c r="C208" s="16" t="s">
        <v>322</v>
      </c>
      <c r="D208" s="17">
        <v>0.000335</v>
      </c>
      <c r="E208" s="18">
        <v>542.7</v>
      </c>
      <c r="F208" s="19"/>
      <c r="J208" s="21"/>
      <c r="N208" s="21"/>
      <c r="R208" s="23">
        <v>0.03</v>
      </c>
      <c r="S208" s="15"/>
      <c r="T208" s="15"/>
      <c r="U208" s="15"/>
      <c r="V208" s="15"/>
      <c r="W208" s="15"/>
      <c r="X208" s="15"/>
      <c r="Y208" s="25">
        <v>44365.5661689815</v>
      </c>
      <c r="Z208" s="15"/>
    </row>
    <row r="209" spans="1:26">
      <c r="A209" s="15">
        <v>3300</v>
      </c>
      <c r="B209" s="16" t="s">
        <v>105</v>
      </c>
      <c r="C209" s="16" t="s">
        <v>323</v>
      </c>
      <c r="D209" s="17">
        <v>0.001675</v>
      </c>
      <c r="E209" s="18">
        <v>2713.5</v>
      </c>
      <c r="F209" s="19"/>
      <c r="J209" s="21"/>
      <c r="N209" s="21"/>
      <c r="R209" s="23">
        <v>0.15</v>
      </c>
      <c r="S209" s="15"/>
      <c r="T209" s="15"/>
      <c r="U209" s="15"/>
      <c r="V209" s="15"/>
      <c r="W209" s="15"/>
      <c r="X209" s="15"/>
      <c r="Y209" s="25">
        <v>44365.6427083333</v>
      </c>
      <c r="Z209" s="15"/>
    </row>
    <row r="210" spans="1:26">
      <c r="A210" s="15">
        <v>3516</v>
      </c>
      <c r="B210" s="16" t="s">
        <v>72</v>
      </c>
      <c r="C210" s="16" t="s">
        <v>324</v>
      </c>
      <c r="D210" s="17">
        <v>0.0017085</v>
      </c>
      <c r="E210" s="18">
        <v>2767.77</v>
      </c>
      <c r="F210" s="19"/>
      <c r="J210" s="21"/>
      <c r="N210" s="21">
        <v>0.225</v>
      </c>
      <c r="O210" s="7">
        <v>8137</v>
      </c>
      <c r="P210" s="8" t="s">
        <v>105</v>
      </c>
      <c r="Q210" s="8" t="s">
        <v>325</v>
      </c>
      <c r="R210" s="23">
        <v>0.34</v>
      </c>
      <c r="S210" s="15" t="s">
        <v>76</v>
      </c>
      <c r="T210" s="15" t="s">
        <v>39</v>
      </c>
      <c r="U210" s="15" t="s">
        <v>39</v>
      </c>
      <c r="V210" s="15" t="s">
        <v>39</v>
      </c>
      <c r="W210" s="15" t="s">
        <v>39</v>
      </c>
      <c r="X210" s="15" t="s">
        <v>39</v>
      </c>
      <c r="Y210" s="25">
        <v>44371.4718865741</v>
      </c>
      <c r="Z210" s="15" t="s">
        <v>39</v>
      </c>
    </row>
    <row r="211" spans="1:26">
      <c r="A211" s="15">
        <v>3517</v>
      </c>
      <c r="B211" s="16" t="s">
        <v>66</v>
      </c>
      <c r="C211" s="16" t="s">
        <v>324</v>
      </c>
      <c r="D211" s="17">
        <v>0.00165825</v>
      </c>
      <c r="E211" s="18">
        <v>2686.365</v>
      </c>
      <c r="F211" s="19"/>
      <c r="J211" s="21"/>
      <c r="N211" s="21"/>
      <c r="R211" s="23">
        <v>0.33</v>
      </c>
      <c r="S211" s="15" t="s">
        <v>76</v>
      </c>
      <c r="T211" s="15" t="s">
        <v>39</v>
      </c>
      <c r="U211" s="15" t="s">
        <v>39</v>
      </c>
      <c r="V211" s="15" t="s">
        <v>39</v>
      </c>
      <c r="W211" s="15" t="s">
        <v>39</v>
      </c>
      <c r="X211" s="15" t="s">
        <v>39</v>
      </c>
      <c r="Y211" s="25">
        <v>44371.4718865741</v>
      </c>
      <c r="Z211" s="15" t="s">
        <v>39</v>
      </c>
    </row>
    <row r="212" spans="1:26">
      <c r="A212" s="15">
        <v>3518</v>
      </c>
      <c r="B212" s="16" t="s">
        <v>105</v>
      </c>
      <c r="C212" s="16" t="s">
        <v>324</v>
      </c>
      <c r="D212" s="17">
        <v>0.00165825</v>
      </c>
      <c r="E212" s="18">
        <v>2686.365</v>
      </c>
      <c r="F212" s="19"/>
      <c r="J212" s="21"/>
      <c r="N212" s="21"/>
      <c r="R212" s="23">
        <v>0.33</v>
      </c>
      <c r="S212" s="2" t="s">
        <v>76</v>
      </c>
      <c r="T212" s="2" t="s">
        <v>39</v>
      </c>
      <c r="U212" s="15" t="s">
        <v>39</v>
      </c>
      <c r="V212" s="15" t="s">
        <v>39</v>
      </c>
      <c r="W212" s="2" t="s">
        <v>39</v>
      </c>
      <c r="X212" s="2" t="s">
        <v>39</v>
      </c>
      <c r="Y212" s="25">
        <v>44371.4718865741</v>
      </c>
      <c r="Z212" s="2" t="s">
        <v>39</v>
      </c>
    </row>
    <row r="213" spans="1:26">
      <c r="A213" s="15">
        <v>3493</v>
      </c>
      <c r="B213" s="16" t="s">
        <v>29</v>
      </c>
      <c r="C213" s="16" t="s">
        <v>326</v>
      </c>
      <c r="D213" s="17">
        <v>0.0111666666666667</v>
      </c>
      <c r="E213" s="18">
        <v>18090</v>
      </c>
      <c r="F213" s="19"/>
      <c r="J213" s="21">
        <v>0.25</v>
      </c>
      <c r="K213" s="7">
        <v>8218</v>
      </c>
      <c r="L213" s="8" t="s">
        <v>29</v>
      </c>
      <c r="M213" s="8" t="s">
        <v>327</v>
      </c>
      <c r="N213" s="21">
        <v>0.5</v>
      </c>
      <c r="O213" s="28">
        <v>8138</v>
      </c>
      <c r="P213" s="8" t="s">
        <v>29</v>
      </c>
      <c r="Q213" s="29" t="s">
        <v>328</v>
      </c>
      <c r="R213" s="23">
        <v>1</v>
      </c>
      <c r="S213" s="2" t="s">
        <v>329</v>
      </c>
      <c r="T213" s="2" t="s">
        <v>39</v>
      </c>
      <c r="U213" s="15" t="s">
        <v>39</v>
      </c>
      <c r="V213" s="15" t="s">
        <v>39</v>
      </c>
      <c r="W213" s="2" t="s">
        <v>39</v>
      </c>
      <c r="X213" s="2" t="s">
        <v>39</v>
      </c>
      <c r="Y213" s="25">
        <v>44371.4718402778</v>
      </c>
      <c r="Z213" s="2" t="s">
        <v>39</v>
      </c>
    </row>
    <row r="214" spans="1:26">
      <c r="A214" s="15">
        <v>3478</v>
      </c>
      <c r="B214" s="16" t="s">
        <v>29</v>
      </c>
      <c r="C214" s="16" t="s">
        <v>330</v>
      </c>
      <c r="D214" s="17">
        <v>0.00446666666666667</v>
      </c>
      <c r="E214" s="18">
        <v>7236</v>
      </c>
      <c r="F214" s="19"/>
      <c r="J214" s="21"/>
      <c r="N214" s="21">
        <v>0.5</v>
      </c>
      <c r="O214" s="7">
        <v>8139</v>
      </c>
      <c r="P214" s="8" t="s">
        <v>29</v>
      </c>
      <c r="Q214" s="8" t="s">
        <v>331</v>
      </c>
      <c r="R214" s="23">
        <v>0.4</v>
      </c>
      <c r="S214" s="2" t="s">
        <v>332</v>
      </c>
      <c r="T214" s="2" t="s">
        <v>39</v>
      </c>
      <c r="U214" s="15" t="s">
        <v>39</v>
      </c>
      <c r="V214" s="15" t="s">
        <v>39</v>
      </c>
      <c r="W214" s="2" t="s">
        <v>39</v>
      </c>
      <c r="X214" s="2" t="s">
        <v>39</v>
      </c>
      <c r="Y214" s="25">
        <v>44371.4718055556</v>
      </c>
      <c r="Z214" s="2" t="s">
        <v>333</v>
      </c>
    </row>
    <row r="215" spans="1:26">
      <c r="A215" s="15">
        <v>3494</v>
      </c>
      <c r="B215" s="16" t="s">
        <v>29</v>
      </c>
      <c r="C215" s="16" t="s">
        <v>334</v>
      </c>
      <c r="D215" s="17">
        <v>0.00335</v>
      </c>
      <c r="E215" s="18">
        <v>5427</v>
      </c>
      <c r="F215" s="19"/>
      <c r="J215" s="21"/>
      <c r="N215" s="21"/>
      <c r="R215" s="23">
        <v>0.3</v>
      </c>
      <c r="S215" s="2" t="s">
        <v>39</v>
      </c>
      <c r="T215" s="2" t="s">
        <v>39</v>
      </c>
      <c r="U215" s="15" t="s">
        <v>39</v>
      </c>
      <c r="V215" s="15" t="s">
        <v>39</v>
      </c>
      <c r="W215" s="2" t="s">
        <v>39</v>
      </c>
      <c r="X215" s="2" t="s">
        <v>39</v>
      </c>
      <c r="Y215" s="25">
        <v>44371.4718402778</v>
      </c>
      <c r="Z215" s="2" t="s">
        <v>335</v>
      </c>
    </row>
    <row r="216" spans="1:26">
      <c r="A216" s="15">
        <v>3496</v>
      </c>
      <c r="B216" s="16" t="s">
        <v>29</v>
      </c>
      <c r="C216" s="16" t="s">
        <v>336</v>
      </c>
      <c r="D216" s="17">
        <v>0.00335</v>
      </c>
      <c r="E216" s="18">
        <v>5427</v>
      </c>
      <c r="F216" s="19"/>
      <c r="J216" s="21"/>
      <c r="N216" s="21"/>
      <c r="R216" s="23">
        <v>0.3</v>
      </c>
      <c r="S216" s="2" t="s">
        <v>337</v>
      </c>
      <c r="T216" s="2" t="s">
        <v>39</v>
      </c>
      <c r="U216" s="2" t="s">
        <v>39</v>
      </c>
      <c r="V216" s="2" t="s">
        <v>39</v>
      </c>
      <c r="W216" s="2" t="s">
        <v>39</v>
      </c>
      <c r="X216" s="2" t="s">
        <v>39</v>
      </c>
      <c r="Y216" s="25">
        <v>44371.4718402778</v>
      </c>
      <c r="Z216" s="2" t="s">
        <v>39</v>
      </c>
    </row>
    <row r="217" spans="1:25">
      <c r="A217" s="15">
        <v>3228</v>
      </c>
      <c r="B217" s="16" t="s">
        <v>144</v>
      </c>
      <c r="C217" s="16" t="s">
        <v>338</v>
      </c>
      <c r="D217" s="17">
        <v>0.000661066666666666</v>
      </c>
      <c r="E217" s="18">
        <v>1070.928</v>
      </c>
      <c r="F217" s="19"/>
      <c r="J217" s="21">
        <v>0.3</v>
      </c>
      <c r="K217" s="7">
        <v>8219</v>
      </c>
      <c r="L217" s="8" t="s">
        <v>29</v>
      </c>
      <c r="M217" s="8" t="s">
        <v>339</v>
      </c>
      <c r="N217" s="21">
        <v>0.6</v>
      </c>
      <c r="O217" s="7">
        <v>8140</v>
      </c>
      <c r="P217" s="8" t="s">
        <v>29</v>
      </c>
      <c r="Q217" s="8" t="s">
        <v>340</v>
      </c>
      <c r="R217" s="23">
        <f>1/9-0.07</f>
        <v>0.0411111111111111</v>
      </c>
      <c r="Y217" s="25">
        <v>44365.4846875</v>
      </c>
    </row>
    <row r="218" spans="1:26">
      <c r="A218" s="15">
        <v>3271</v>
      </c>
      <c r="B218" s="16" t="s">
        <v>34</v>
      </c>
      <c r="C218" s="16" t="s">
        <v>341</v>
      </c>
      <c r="D218" s="17">
        <v>0.0035912</v>
      </c>
      <c r="E218" s="18">
        <v>5817.744</v>
      </c>
      <c r="F218" s="19"/>
      <c r="J218" s="21"/>
      <c r="N218" s="21"/>
      <c r="R218" s="23">
        <f>1/3-0.11</f>
        <v>0.223333333333333</v>
      </c>
      <c r="S218" s="15"/>
      <c r="T218" s="15"/>
      <c r="U218" s="15"/>
      <c r="V218" s="15"/>
      <c r="W218" s="15"/>
      <c r="X218" s="15"/>
      <c r="Y218" s="25">
        <v>44365.5667361111</v>
      </c>
      <c r="Z218" s="15"/>
    </row>
    <row r="219" spans="1:26">
      <c r="A219" s="15">
        <v>3379</v>
      </c>
      <c r="B219" s="16" t="s">
        <v>27</v>
      </c>
      <c r="C219" s="16" t="s">
        <v>342</v>
      </c>
      <c r="D219" s="17">
        <v>0.000821866666666666</v>
      </c>
      <c r="E219" s="18">
        <v>1331.424</v>
      </c>
      <c r="F219" s="19"/>
      <c r="J219" s="21"/>
      <c r="N219" s="21"/>
      <c r="R219" s="23">
        <f>1/9-0.06</f>
        <v>0.0511111111111111</v>
      </c>
      <c r="S219" s="15"/>
      <c r="T219" s="15"/>
      <c r="U219" s="15"/>
      <c r="V219" s="15"/>
      <c r="W219" s="15"/>
      <c r="X219" s="15"/>
      <c r="Y219" s="25">
        <v>44367.5294212963</v>
      </c>
      <c r="Z219" s="15"/>
    </row>
    <row r="220" spans="1:25">
      <c r="A220" s="15">
        <v>3380</v>
      </c>
      <c r="B220" s="16" t="s">
        <v>27</v>
      </c>
      <c r="C220" s="16" t="s">
        <v>343</v>
      </c>
      <c r="D220" s="17">
        <v>0.000982666666666666</v>
      </c>
      <c r="E220" s="18">
        <v>1591.92</v>
      </c>
      <c r="F220" s="19"/>
      <c r="J220" s="21"/>
      <c r="N220" s="21"/>
      <c r="R220" s="23">
        <f>1/9-0.05</f>
        <v>0.0611111111111111</v>
      </c>
      <c r="Y220" s="25">
        <v>44367.529525463</v>
      </c>
    </row>
    <row r="221" spans="1:25">
      <c r="A221" s="15">
        <v>3381</v>
      </c>
      <c r="B221" s="16" t="s">
        <v>27</v>
      </c>
      <c r="C221" s="16" t="s">
        <v>344</v>
      </c>
      <c r="D221" s="17">
        <v>0.0006968</v>
      </c>
      <c r="E221" s="18">
        <v>1128.816</v>
      </c>
      <c r="F221" s="19"/>
      <c r="J221" s="21"/>
      <c r="N221" s="21"/>
      <c r="R221" s="23">
        <f>1/3-0.29</f>
        <v>0.0433333333333333</v>
      </c>
      <c r="Y221" s="25">
        <v>44367.5296296296</v>
      </c>
    </row>
    <row r="222" spans="1:25">
      <c r="A222" s="15">
        <v>3382</v>
      </c>
      <c r="B222" s="16" t="s">
        <v>27</v>
      </c>
      <c r="C222" s="16" t="s">
        <v>345</v>
      </c>
      <c r="D222" s="17">
        <v>0.000661066666666666</v>
      </c>
      <c r="E222" s="18">
        <v>1070.928</v>
      </c>
      <c r="F222" s="19"/>
      <c r="J222" s="21"/>
      <c r="N222" s="21"/>
      <c r="R222" s="23">
        <f>1/9-0.07</f>
        <v>0.0411111111111111</v>
      </c>
      <c r="Y222" s="25">
        <v>44367.5297916667</v>
      </c>
    </row>
    <row r="223" spans="1:26">
      <c r="A223" s="15">
        <v>3468</v>
      </c>
      <c r="B223" s="16" t="s">
        <v>29</v>
      </c>
      <c r="C223" s="16" t="s">
        <v>346</v>
      </c>
      <c r="D223" s="17">
        <v>0.00625333333333333</v>
      </c>
      <c r="E223" s="18">
        <v>10130.4</v>
      </c>
      <c r="F223" s="19"/>
      <c r="J223" s="21"/>
      <c r="N223" s="21"/>
      <c r="R223" s="23">
        <f>8/9-0.5</f>
        <v>0.388888888888889</v>
      </c>
      <c r="S223" s="15" t="s">
        <v>347</v>
      </c>
      <c r="T223" s="15" t="s">
        <v>39</v>
      </c>
      <c r="U223" s="15" t="s">
        <v>39</v>
      </c>
      <c r="V223" s="15" t="s">
        <v>39</v>
      </c>
      <c r="W223" s="15" t="s">
        <v>39</v>
      </c>
      <c r="X223" s="15" t="s">
        <v>39</v>
      </c>
      <c r="Y223" s="25">
        <v>44371.4717939815</v>
      </c>
      <c r="Z223" s="15" t="s">
        <v>39</v>
      </c>
    </row>
    <row r="224" spans="1:26">
      <c r="A224" s="15">
        <v>3469</v>
      </c>
      <c r="B224" s="16" t="s">
        <v>29</v>
      </c>
      <c r="C224" s="16" t="s">
        <v>348</v>
      </c>
      <c r="D224" s="17">
        <v>0.002412</v>
      </c>
      <c r="E224" s="18">
        <v>3907.44</v>
      </c>
      <c r="F224" s="19"/>
      <c r="J224" s="21"/>
      <c r="N224" s="21"/>
      <c r="R224" s="23">
        <v>0.15</v>
      </c>
      <c r="S224" s="15" t="s">
        <v>349</v>
      </c>
      <c r="T224" s="15" t="s">
        <v>39</v>
      </c>
      <c r="U224" s="15" t="s">
        <v>39</v>
      </c>
      <c r="V224" s="15" t="s">
        <v>39</v>
      </c>
      <c r="W224" s="15" t="s">
        <v>39</v>
      </c>
      <c r="X224" s="15" t="s">
        <v>39</v>
      </c>
      <c r="Y224" s="25">
        <v>44371.4717939815</v>
      </c>
      <c r="Z224" s="15" t="s">
        <v>39</v>
      </c>
    </row>
    <row r="225" spans="1:26">
      <c r="A225" s="15">
        <v>3229</v>
      </c>
      <c r="B225" s="16" t="s">
        <v>144</v>
      </c>
      <c r="C225" s="16" t="s">
        <v>350</v>
      </c>
      <c r="D225" s="17">
        <v>0.000536</v>
      </c>
      <c r="E225" s="18">
        <v>868.32</v>
      </c>
      <c r="F225" s="19"/>
      <c r="J225" s="21"/>
      <c r="N225" s="21">
        <v>0.4</v>
      </c>
      <c r="O225" s="7">
        <v>8141</v>
      </c>
      <c r="P225" s="8" t="s">
        <v>29</v>
      </c>
      <c r="Q225" s="8" t="s">
        <v>351</v>
      </c>
      <c r="R225" s="23">
        <v>0.05</v>
      </c>
      <c r="S225" s="15"/>
      <c r="T225" s="15"/>
      <c r="U225" s="15"/>
      <c r="V225" s="15"/>
      <c r="W225" s="15"/>
      <c r="X225" s="15"/>
      <c r="Y225" s="25">
        <v>44365.4848032407</v>
      </c>
      <c r="Z225" s="15"/>
    </row>
    <row r="226" spans="1:26">
      <c r="A226" s="15">
        <v>3230</v>
      </c>
      <c r="B226" s="16" t="s">
        <v>46</v>
      </c>
      <c r="C226" s="16" t="s">
        <v>352</v>
      </c>
      <c r="D226" s="17">
        <v>0.000536</v>
      </c>
      <c r="E226" s="18">
        <v>868.32</v>
      </c>
      <c r="F226" s="19"/>
      <c r="J226" s="21"/>
      <c r="N226" s="21"/>
      <c r="R226" s="23">
        <v>0.05</v>
      </c>
      <c r="S226" s="15"/>
      <c r="T226" s="15"/>
      <c r="U226" s="15"/>
      <c r="V226" s="15"/>
      <c r="W226" s="15"/>
      <c r="X226" s="15"/>
      <c r="Y226" s="25">
        <v>44365.4854976852</v>
      </c>
      <c r="Z226" s="15"/>
    </row>
    <row r="227" spans="1:26">
      <c r="A227" s="15">
        <v>3231</v>
      </c>
      <c r="B227" s="16" t="s">
        <v>72</v>
      </c>
      <c r="C227" s="16" t="s">
        <v>352</v>
      </c>
      <c r="D227" s="17">
        <v>0.000714666666666666</v>
      </c>
      <c r="E227" s="18">
        <v>1157.76</v>
      </c>
      <c r="F227" s="19"/>
      <c r="J227" s="21"/>
      <c r="N227" s="21"/>
      <c r="R227" s="23">
        <f>1/6-0.1</f>
        <v>0.0666666666666667</v>
      </c>
      <c r="S227" s="15"/>
      <c r="T227" s="15"/>
      <c r="U227" s="15"/>
      <c r="V227" s="15"/>
      <c r="W227" s="15"/>
      <c r="X227" s="15"/>
      <c r="Y227" s="25">
        <v>44365.4880787037</v>
      </c>
      <c r="Z227" s="15"/>
    </row>
    <row r="228" spans="1:26">
      <c r="A228" s="15">
        <v>3272</v>
      </c>
      <c r="B228" s="16" t="s">
        <v>34</v>
      </c>
      <c r="C228" s="16" t="s">
        <v>353</v>
      </c>
      <c r="D228" s="17">
        <v>0.002144</v>
      </c>
      <c r="E228" s="18">
        <v>3473.28</v>
      </c>
      <c r="F228" s="19"/>
      <c r="J228" s="21"/>
      <c r="N228" s="21"/>
      <c r="R228" s="23">
        <v>0.2</v>
      </c>
      <c r="S228" s="15"/>
      <c r="T228" s="15"/>
      <c r="U228" s="15"/>
      <c r="V228" s="15"/>
      <c r="W228" s="15"/>
      <c r="X228" s="15"/>
      <c r="Y228" s="25">
        <v>44365.5668865741</v>
      </c>
      <c r="Z228" s="15"/>
    </row>
    <row r="229" spans="1:26">
      <c r="A229" s="15">
        <v>3383</v>
      </c>
      <c r="B229" s="16" t="s">
        <v>27</v>
      </c>
      <c r="C229" s="16" t="s">
        <v>354</v>
      </c>
      <c r="D229" s="17">
        <v>0.001072</v>
      </c>
      <c r="E229" s="18">
        <v>1736.64</v>
      </c>
      <c r="F229" s="19"/>
      <c r="J229" s="21"/>
      <c r="N229" s="21"/>
      <c r="R229" s="23">
        <v>0.1</v>
      </c>
      <c r="S229" s="15"/>
      <c r="T229" s="15"/>
      <c r="U229" s="15"/>
      <c r="V229" s="15"/>
      <c r="W229" s="15"/>
      <c r="X229" s="15"/>
      <c r="Y229" s="25">
        <v>44367.53</v>
      </c>
      <c r="Z229" s="15"/>
    </row>
    <row r="230" spans="1:26">
      <c r="A230" s="15">
        <v>3470</v>
      </c>
      <c r="B230" s="16" t="s">
        <v>29</v>
      </c>
      <c r="C230" s="16" t="s">
        <v>355</v>
      </c>
      <c r="D230" s="17">
        <v>0.004288</v>
      </c>
      <c r="E230" s="18">
        <v>6946.56</v>
      </c>
      <c r="F230" s="19"/>
      <c r="J230" s="21"/>
      <c r="N230" s="21"/>
      <c r="R230" s="23">
        <v>0.4</v>
      </c>
      <c r="S230" s="15" t="s">
        <v>39</v>
      </c>
      <c r="T230" s="15" t="s">
        <v>39</v>
      </c>
      <c r="U230" s="15" t="s">
        <v>39</v>
      </c>
      <c r="V230" s="15" t="s">
        <v>39</v>
      </c>
      <c r="W230" s="15" t="s">
        <v>39</v>
      </c>
      <c r="X230" s="15" t="s">
        <v>39</v>
      </c>
      <c r="Y230" s="25">
        <v>44371.4717939815</v>
      </c>
      <c r="Z230" s="15" t="s">
        <v>39</v>
      </c>
    </row>
    <row r="231" spans="1:26">
      <c r="A231" s="15">
        <v>3471</v>
      </c>
      <c r="B231" s="16" t="s">
        <v>29</v>
      </c>
      <c r="C231" s="16" t="s">
        <v>356</v>
      </c>
      <c r="D231" s="17">
        <v>0.00142933333333333</v>
      </c>
      <c r="E231" s="18">
        <v>2315.52</v>
      </c>
      <c r="F231" s="19"/>
      <c r="J231" s="21"/>
      <c r="N231" s="21"/>
      <c r="R231" s="23">
        <f>1/3-0.2</f>
        <v>0.133333333333333</v>
      </c>
      <c r="S231" s="15" t="s">
        <v>39</v>
      </c>
      <c r="T231" s="15" t="s">
        <v>39</v>
      </c>
      <c r="U231" s="15" t="s">
        <v>39</v>
      </c>
      <c r="V231" s="15" t="s">
        <v>39</v>
      </c>
      <c r="W231" s="15" t="s">
        <v>39</v>
      </c>
      <c r="X231" s="15" t="s">
        <v>39</v>
      </c>
      <c r="Y231" s="25">
        <v>44371.4717939815</v>
      </c>
      <c r="Z231" s="15" t="s">
        <v>39</v>
      </c>
    </row>
    <row r="232" spans="1:26">
      <c r="A232" s="15">
        <v>3291</v>
      </c>
      <c r="B232" s="16" t="s">
        <v>357</v>
      </c>
      <c r="C232" s="16" t="s">
        <v>358</v>
      </c>
      <c r="D232" s="17">
        <v>0.0169944444444444</v>
      </c>
      <c r="E232" s="18">
        <v>27531</v>
      </c>
      <c r="F232" s="19">
        <v>0.107333333333333</v>
      </c>
      <c r="G232" s="7">
        <v>8306</v>
      </c>
      <c r="H232" s="8" t="s">
        <v>58</v>
      </c>
      <c r="I232" s="9" t="s">
        <v>359</v>
      </c>
      <c r="J232" s="21">
        <v>0.158333333333333</v>
      </c>
      <c r="K232" s="28">
        <v>8220</v>
      </c>
      <c r="L232" s="29" t="s">
        <v>357</v>
      </c>
      <c r="M232" s="29" t="s">
        <v>360</v>
      </c>
      <c r="N232" s="21">
        <v>1</v>
      </c>
      <c r="O232" s="28">
        <v>8142</v>
      </c>
      <c r="P232" s="29" t="s">
        <v>357</v>
      </c>
      <c r="Q232" s="29" t="s">
        <v>360</v>
      </c>
      <c r="R232" s="23">
        <v>1</v>
      </c>
      <c r="S232" s="15"/>
      <c r="T232" s="15"/>
      <c r="U232" s="15"/>
      <c r="V232" s="15"/>
      <c r="W232" s="15"/>
      <c r="X232" s="15"/>
      <c r="Y232" s="15"/>
      <c r="Z232" s="15"/>
    </row>
    <row r="233" spans="1:26">
      <c r="A233" s="15">
        <v>3336</v>
      </c>
      <c r="B233" s="16" t="s">
        <v>157</v>
      </c>
      <c r="C233" s="16" t="s">
        <v>361</v>
      </c>
      <c r="D233" s="17">
        <v>0.00799037037037037</v>
      </c>
      <c r="E233" s="18">
        <v>12944.4</v>
      </c>
      <c r="F233" s="19"/>
      <c r="J233" s="21">
        <v>0.186111111111111</v>
      </c>
      <c r="K233" s="7">
        <v>8221</v>
      </c>
      <c r="L233" s="8" t="s">
        <v>157</v>
      </c>
      <c r="M233" s="8" t="s">
        <v>362</v>
      </c>
      <c r="N233" s="21">
        <v>1</v>
      </c>
      <c r="O233" s="7">
        <v>8143</v>
      </c>
      <c r="P233" s="8" t="s">
        <v>157</v>
      </c>
      <c r="Q233" s="8" t="s">
        <v>362</v>
      </c>
      <c r="R233" s="23">
        <v>0.4</v>
      </c>
      <c r="S233" s="15"/>
      <c r="T233" s="15"/>
      <c r="U233" s="15"/>
      <c r="V233" s="15"/>
      <c r="W233" s="15"/>
      <c r="X233" s="15"/>
      <c r="Y233" s="25">
        <v>44367.5112037037</v>
      </c>
      <c r="Z233" s="15"/>
    </row>
    <row r="234" spans="1:26">
      <c r="A234" s="15">
        <v>3339</v>
      </c>
      <c r="B234" s="16" t="s">
        <v>157</v>
      </c>
      <c r="C234" s="16" t="s">
        <v>363</v>
      </c>
      <c r="D234" s="17">
        <v>0.00799037037037037</v>
      </c>
      <c r="E234" s="18">
        <v>12944.4</v>
      </c>
      <c r="F234" s="19"/>
      <c r="J234" s="21"/>
      <c r="N234" s="21"/>
      <c r="R234" s="23">
        <v>0.4</v>
      </c>
      <c r="S234" s="15"/>
      <c r="T234" s="15"/>
      <c r="U234" s="15"/>
      <c r="V234" s="15"/>
      <c r="W234" s="15"/>
      <c r="X234" s="15"/>
      <c r="Y234" s="25">
        <v>44367.5121643519</v>
      </c>
      <c r="Z234" s="15"/>
    </row>
    <row r="235" spans="1:26">
      <c r="A235" s="15">
        <v>3367</v>
      </c>
      <c r="B235" s="16" t="s">
        <v>27</v>
      </c>
      <c r="C235" s="16" t="s">
        <v>364</v>
      </c>
      <c r="D235" s="17">
        <v>0.00399518518518518</v>
      </c>
      <c r="E235" s="18">
        <v>6472.2</v>
      </c>
      <c r="F235" s="19"/>
      <c r="J235" s="21"/>
      <c r="N235" s="21"/>
      <c r="R235" s="23">
        <v>0.2</v>
      </c>
      <c r="S235" s="15"/>
      <c r="T235" s="15"/>
      <c r="U235" s="15"/>
      <c r="V235" s="15"/>
      <c r="W235" s="15"/>
      <c r="X235" s="15"/>
      <c r="Y235" s="25">
        <v>44367.5256481481</v>
      </c>
      <c r="Z235" s="15"/>
    </row>
    <row r="236" spans="1:26">
      <c r="A236" s="15">
        <v>3297</v>
      </c>
      <c r="B236" s="16" t="s">
        <v>105</v>
      </c>
      <c r="C236" s="16" t="s">
        <v>365</v>
      </c>
      <c r="D236" s="17">
        <v>0.0137148148148148</v>
      </c>
      <c r="E236" s="18">
        <v>22218</v>
      </c>
      <c r="F236" s="19"/>
      <c r="J236" s="21">
        <v>0.255555555555556</v>
      </c>
      <c r="K236" s="7">
        <v>8222</v>
      </c>
      <c r="L236" s="8" t="s">
        <v>105</v>
      </c>
      <c r="M236" s="8" t="s">
        <v>366</v>
      </c>
      <c r="N236" s="21">
        <v>1</v>
      </c>
      <c r="O236" s="7">
        <v>8144</v>
      </c>
      <c r="P236" s="8" t="s">
        <v>105</v>
      </c>
      <c r="Q236" s="29" t="s">
        <v>367</v>
      </c>
      <c r="R236" s="23">
        <v>0.5</v>
      </c>
      <c r="S236" s="15"/>
      <c r="T236" s="15"/>
      <c r="U236" s="15"/>
      <c r="V236" s="15"/>
      <c r="W236" s="15"/>
      <c r="X236" s="15"/>
      <c r="Y236" s="25">
        <v>44365.6420486111</v>
      </c>
      <c r="Z236" s="15"/>
    </row>
    <row r="237" ht="28.5" spans="1:26">
      <c r="A237" s="15">
        <v>3298</v>
      </c>
      <c r="B237" s="16" t="s">
        <v>105</v>
      </c>
      <c r="C237" s="16" t="s">
        <v>368</v>
      </c>
      <c r="D237" s="17">
        <v>0.0137148148148148</v>
      </c>
      <c r="E237" s="18">
        <v>22218</v>
      </c>
      <c r="F237" s="19"/>
      <c r="J237" s="21"/>
      <c r="N237" s="21"/>
      <c r="Q237" s="29" t="s">
        <v>368</v>
      </c>
      <c r="R237" s="23">
        <v>0.5</v>
      </c>
      <c r="S237" s="15"/>
      <c r="T237" s="15"/>
      <c r="U237" s="15"/>
      <c r="V237" s="15"/>
      <c r="W237" s="15"/>
      <c r="X237" s="15"/>
      <c r="Y237" s="25">
        <v>44365.6422916667</v>
      </c>
      <c r="Z237" s="15"/>
    </row>
    <row r="238" spans="1:26">
      <c r="A238" s="15">
        <v>3178</v>
      </c>
      <c r="B238" s="16" t="s">
        <v>58</v>
      </c>
      <c r="C238" s="16" t="s">
        <v>369</v>
      </c>
      <c r="D238" s="17">
        <v>0.00572444444444444</v>
      </c>
      <c r="E238" s="18">
        <v>9273.59999999999</v>
      </c>
      <c r="F238" s="19"/>
      <c r="J238" s="21">
        <v>0.4</v>
      </c>
      <c r="K238" s="7">
        <v>8223</v>
      </c>
      <c r="L238" s="8" t="s">
        <v>58</v>
      </c>
      <c r="M238" s="8" t="s">
        <v>370</v>
      </c>
      <c r="N238" s="21">
        <v>1</v>
      </c>
      <c r="O238" s="7">
        <v>8145</v>
      </c>
      <c r="P238" s="8" t="s">
        <v>58</v>
      </c>
      <c r="Q238" s="8" t="s">
        <v>370</v>
      </c>
      <c r="R238" s="23">
        <f>1/3-0.2</f>
        <v>0.133333333333333</v>
      </c>
      <c r="S238" s="15" t="s">
        <v>371</v>
      </c>
      <c r="T238" s="15"/>
      <c r="U238" s="15"/>
      <c r="V238" s="15"/>
      <c r="W238" s="15"/>
      <c r="X238" s="15"/>
      <c r="Y238" s="25">
        <v>44363.6406828704</v>
      </c>
      <c r="Z238" s="15"/>
    </row>
    <row r="239" spans="1:26">
      <c r="A239" s="15">
        <v>3179</v>
      </c>
      <c r="B239" s="16" t="s">
        <v>58</v>
      </c>
      <c r="C239" s="16" t="s">
        <v>372</v>
      </c>
      <c r="D239" s="17">
        <v>0.00572444444444444</v>
      </c>
      <c r="E239" s="18">
        <v>9273.59999999999</v>
      </c>
      <c r="F239" s="19"/>
      <c r="J239" s="21"/>
      <c r="N239" s="21"/>
      <c r="R239" s="23">
        <f>1/3-0.2</f>
        <v>0.133333333333333</v>
      </c>
      <c r="S239" s="15" t="s">
        <v>373</v>
      </c>
      <c r="T239" s="15"/>
      <c r="U239" s="15"/>
      <c r="V239" s="15"/>
      <c r="W239" s="15"/>
      <c r="X239" s="15"/>
      <c r="Y239" s="25">
        <v>44363.6411226852</v>
      </c>
      <c r="Z239" s="15"/>
    </row>
    <row r="240" spans="1:26">
      <c r="A240" s="15">
        <v>3180</v>
      </c>
      <c r="B240" s="16" t="s">
        <v>58</v>
      </c>
      <c r="C240" s="16" t="s">
        <v>374</v>
      </c>
      <c r="D240" s="17">
        <v>0.00357777777777778</v>
      </c>
      <c r="E240" s="18">
        <v>5796</v>
      </c>
      <c r="F240" s="19"/>
      <c r="J240" s="21"/>
      <c r="N240" s="21"/>
      <c r="R240" s="23">
        <f>1/3-0.25</f>
        <v>0.0833333333333333</v>
      </c>
      <c r="S240" s="15" t="s">
        <v>375</v>
      </c>
      <c r="T240" s="15"/>
      <c r="U240" s="15"/>
      <c r="V240" s="15"/>
      <c r="W240" s="15"/>
      <c r="X240" s="15"/>
      <c r="Y240" s="25">
        <v>44363.6414236111</v>
      </c>
      <c r="Z240" s="15"/>
    </row>
    <row r="241" spans="1:26">
      <c r="A241" s="15">
        <v>3181</v>
      </c>
      <c r="B241" s="16" t="s">
        <v>58</v>
      </c>
      <c r="C241" s="16" t="s">
        <v>376</v>
      </c>
      <c r="D241" s="17">
        <v>0.00572444444444444</v>
      </c>
      <c r="E241" s="18">
        <v>9273.59999999999</v>
      </c>
      <c r="F241" s="19"/>
      <c r="J241" s="21"/>
      <c r="N241" s="21"/>
      <c r="R241" s="23">
        <f>1/3-0.2</f>
        <v>0.133333333333333</v>
      </c>
      <c r="S241" s="15" t="s">
        <v>377</v>
      </c>
      <c r="T241" s="15"/>
      <c r="U241" s="15"/>
      <c r="V241" s="15"/>
      <c r="W241" s="15"/>
      <c r="X241" s="15"/>
      <c r="Y241" s="25">
        <v>44363.6416782407</v>
      </c>
      <c r="Z241" s="15"/>
    </row>
    <row r="242" spans="1:26">
      <c r="A242" s="15">
        <v>3182</v>
      </c>
      <c r="B242" s="16" t="s">
        <v>58</v>
      </c>
      <c r="C242" s="16" t="s">
        <v>378</v>
      </c>
      <c r="D242" s="17">
        <v>0.00572444444444444</v>
      </c>
      <c r="E242" s="18">
        <v>9273.59999999999</v>
      </c>
      <c r="F242" s="19"/>
      <c r="J242" s="21"/>
      <c r="N242" s="21"/>
      <c r="R242" s="23">
        <f>1/3-0.2</f>
        <v>0.133333333333333</v>
      </c>
      <c r="S242" s="15" t="s">
        <v>379</v>
      </c>
      <c r="T242" s="15"/>
      <c r="U242" s="15"/>
      <c r="V242" s="15"/>
      <c r="W242" s="15"/>
      <c r="X242" s="15"/>
      <c r="Y242" s="25">
        <v>44363.6419212963</v>
      </c>
      <c r="Z242" s="15"/>
    </row>
    <row r="243" spans="1:26">
      <c r="A243" s="15">
        <v>3197</v>
      </c>
      <c r="B243" s="16" t="s">
        <v>58</v>
      </c>
      <c r="C243" s="16" t="s">
        <v>380</v>
      </c>
      <c r="D243" s="17">
        <v>0.00429333333333333</v>
      </c>
      <c r="E243" s="18">
        <v>6955.2</v>
      </c>
      <c r="F243" s="19"/>
      <c r="J243" s="21"/>
      <c r="N243" s="21"/>
      <c r="R243" s="23">
        <v>0.1</v>
      </c>
      <c r="S243" s="15" t="s">
        <v>380</v>
      </c>
      <c r="T243" s="15"/>
      <c r="U243" s="15"/>
      <c r="V243" s="15"/>
      <c r="W243" s="15"/>
      <c r="X243" s="15"/>
      <c r="Y243" s="25">
        <v>44363.652974537</v>
      </c>
      <c r="Z243" s="15"/>
    </row>
    <row r="244" spans="1:26">
      <c r="A244" s="15">
        <v>3198</v>
      </c>
      <c r="B244" s="16" t="s">
        <v>58</v>
      </c>
      <c r="C244" s="16" t="s">
        <v>381</v>
      </c>
      <c r="D244" s="17">
        <v>0.00357777777777778</v>
      </c>
      <c r="E244" s="18">
        <v>5796</v>
      </c>
      <c r="F244" s="19"/>
      <c r="J244" s="21"/>
      <c r="N244" s="21"/>
      <c r="R244" s="23">
        <f>1/3-0.25</f>
        <v>0.0833333333333333</v>
      </c>
      <c r="S244" s="15" t="s">
        <v>381</v>
      </c>
      <c r="T244" s="15"/>
      <c r="U244" s="15"/>
      <c r="V244" s="15"/>
      <c r="W244" s="15"/>
      <c r="X244" s="15"/>
      <c r="Y244" s="25">
        <v>44363.6531365741</v>
      </c>
      <c r="Z244" s="15"/>
    </row>
    <row r="245" spans="1:26">
      <c r="A245" s="15">
        <v>3386</v>
      </c>
      <c r="B245" s="16" t="s">
        <v>27</v>
      </c>
      <c r="C245" s="16" t="s">
        <v>382</v>
      </c>
      <c r="D245" s="17">
        <v>0.00429333333333333</v>
      </c>
      <c r="E245" s="18">
        <v>6955.2</v>
      </c>
      <c r="F245" s="19"/>
      <c r="J245" s="21"/>
      <c r="N245" s="21"/>
      <c r="R245" s="23">
        <v>0.1</v>
      </c>
      <c r="S245" s="15"/>
      <c r="T245" s="15"/>
      <c r="U245" s="15"/>
      <c r="V245" s="15"/>
      <c r="W245" s="15"/>
      <c r="X245" s="15"/>
      <c r="Y245" s="25">
        <v>44367.5428819444</v>
      </c>
      <c r="Z245" s="15"/>
    </row>
    <row r="246" spans="1:26">
      <c r="A246" s="15">
        <v>3546</v>
      </c>
      <c r="B246" s="16" t="s">
        <v>29</v>
      </c>
      <c r="C246" s="16" t="s">
        <v>383</v>
      </c>
      <c r="D246" s="17">
        <v>0.00429333333333333</v>
      </c>
      <c r="E246" s="18">
        <v>6955.2</v>
      </c>
      <c r="F246" s="19"/>
      <c r="J246" s="21"/>
      <c r="N246" s="21"/>
      <c r="R246" s="23">
        <v>0.1</v>
      </c>
      <c r="S246" s="15" t="s">
        <v>39</v>
      </c>
      <c r="T246" s="15" t="s">
        <v>39</v>
      </c>
      <c r="U246" s="15" t="s">
        <v>39</v>
      </c>
      <c r="V246" s="15" t="s">
        <v>39</v>
      </c>
      <c r="W246" s="15" t="s">
        <v>39</v>
      </c>
      <c r="X246" s="15" t="s">
        <v>39</v>
      </c>
      <c r="Y246" s="25">
        <v>44371.4719444444</v>
      </c>
      <c r="Z246" s="15" t="s">
        <v>39</v>
      </c>
    </row>
    <row r="247" spans="1:26">
      <c r="A247" s="15">
        <v>3318</v>
      </c>
      <c r="B247" s="16" t="s">
        <v>29</v>
      </c>
      <c r="C247" s="16" t="s">
        <v>384</v>
      </c>
      <c r="D247" s="17">
        <v>0.00821666666666667</v>
      </c>
      <c r="E247" s="18">
        <v>13311</v>
      </c>
      <c r="F247" s="19">
        <v>0.109555555555556</v>
      </c>
      <c r="G247" s="7">
        <v>8307</v>
      </c>
      <c r="H247" s="8" t="s">
        <v>29</v>
      </c>
      <c r="I247" s="9" t="s">
        <v>385</v>
      </c>
      <c r="J247" s="21">
        <v>0.25</v>
      </c>
      <c r="K247" s="7">
        <v>8224</v>
      </c>
      <c r="L247" s="8" t="s">
        <v>29</v>
      </c>
      <c r="M247" s="8" t="s">
        <v>386</v>
      </c>
      <c r="N247" s="21">
        <v>1</v>
      </c>
      <c r="O247" s="7">
        <v>8146</v>
      </c>
      <c r="P247" s="8" t="s">
        <v>29</v>
      </c>
      <c r="Q247" s="8" t="s">
        <v>386</v>
      </c>
      <c r="R247" s="23">
        <v>0.3</v>
      </c>
      <c r="S247" s="15" t="s">
        <v>387</v>
      </c>
      <c r="T247" s="15"/>
      <c r="U247" s="24">
        <v>44458</v>
      </c>
      <c r="V247" s="24">
        <v>43818</v>
      </c>
      <c r="W247" s="15"/>
      <c r="X247" s="15" t="s">
        <v>44</v>
      </c>
      <c r="Y247" s="25">
        <v>44366.7111805556</v>
      </c>
      <c r="Z247" s="15"/>
    </row>
    <row r="248" spans="1:26">
      <c r="A248" s="15">
        <v>3319</v>
      </c>
      <c r="B248" s="16" t="s">
        <v>44</v>
      </c>
      <c r="C248" s="16" t="s">
        <v>388</v>
      </c>
      <c r="D248" s="17">
        <v>0.00821666666666667</v>
      </c>
      <c r="E248" s="18">
        <v>13311</v>
      </c>
      <c r="F248" s="19"/>
      <c r="J248" s="21"/>
      <c r="N248" s="21"/>
      <c r="R248" s="23">
        <v>0.3</v>
      </c>
      <c r="S248" s="15" t="s">
        <v>389</v>
      </c>
      <c r="T248" s="15"/>
      <c r="U248" s="15"/>
      <c r="V248" s="15"/>
      <c r="W248" s="15"/>
      <c r="X248" s="15"/>
      <c r="Y248" s="25">
        <v>44366.711724537</v>
      </c>
      <c r="Z248" s="15"/>
    </row>
    <row r="249" spans="1:26">
      <c r="A249" s="15">
        <v>3420</v>
      </c>
      <c r="B249" s="16" t="s">
        <v>29</v>
      </c>
      <c r="C249" s="16" t="s">
        <v>390</v>
      </c>
      <c r="D249" s="17">
        <v>0.00547777777777778</v>
      </c>
      <c r="E249" s="18">
        <v>8874</v>
      </c>
      <c r="F249" s="19"/>
      <c r="J249" s="21"/>
      <c r="N249" s="21"/>
      <c r="R249" s="23">
        <v>0.2</v>
      </c>
      <c r="S249" s="15" t="s">
        <v>39</v>
      </c>
      <c r="T249" s="15" t="s">
        <v>39</v>
      </c>
      <c r="U249" s="15" t="s">
        <v>39</v>
      </c>
      <c r="V249" s="15" t="s">
        <v>39</v>
      </c>
      <c r="W249" s="15" t="s">
        <v>39</v>
      </c>
      <c r="X249" s="15" t="s">
        <v>44</v>
      </c>
      <c r="Y249" s="25">
        <v>44371.4716898148</v>
      </c>
      <c r="Z249" s="15" t="s">
        <v>391</v>
      </c>
    </row>
    <row r="250" spans="1:26">
      <c r="A250" s="15">
        <v>3421</v>
      </c>
      <c r="B250" s="16" t="s">
        <v>44</v>
      </c>
      <c r="C250" s="16" t="s">
        <v>390</v>
      </c>
      <c r="D250" s="17">
        <v>0.00547777777777778</v>
      </c>
      <c r="E250" s="18">
        <v>8874</v>
      </c>
      <c r="F250" s="19"/>
      <c r="J250" s="21"/>
      <c r="N250" s="21"/>
      <c r="R250" s="23">
        <v>0.2</v>
      </c>
      <c r="S250" s="15" t="s">
        <v>39</v>
      </c>
      <c r="T250" s="15" t="s">
        <v>39</v>
      </c>
      <c r="U250" s="15" t="s">
        <v>39</v>
      </c>
      <c r="V250" s="15" t="s">
        <v>39</v>
      </c>
      <c r="W250" s="15" t="s">
        <v>39</v>
      </c>
      <c r="X250" s="15" t="s">
        <v>29</v>
      </c>
      <c r="Y250" s="25">
        <v>44371.4717013889</v>
      </c>
      <c r="Z250" s="15" t="s">
        <v>391</v>
      </c>
    </row>
    <row r="251" spans="1:26">
      <c r="A251" s="15">
        <v>3196</v>
      </c>
      <c r="B251" s="16" t="s">
        <v>58</v>
      </c>
      <c r="C251" s="16" t="s">
        <v>392</v>
      </c>
      <c r="D251" s="17">
        <v>0.00247595555555556</v>
      </c>
      <c r="E251" s="18">
        <v>4011.048</v>
      </c>
      <c r="F251" s="19"/>
      <c r="J251" s="21">
        <v>0.2</v>
      </c>
      <c r="K251" s="7">
        <v>8225</v>
      </c>
      <c r="L251" s="8" t="s">
        <v>29</v>
      </c>
      <c r="M251" s="8" t="s">
        <v>393</v>
      </c>
      <c r="N251" s="21">
        <v>0.3</v>
      </c>
      <c r="O251" s="7">
        <v>8147</v>
      </c>
      <c r="P251" s="8" t="s">
        <v>29</v>
      </c>
      <c r="Q251" s="8" t="s">
        <v>394</v>
      </c>
      <c r="R251" s="23">
        <f>1/6+0.21</f>
        <v>0.376666666666667</v>
      </c>
      <c r="S251" s="15" t="s">
        <v>392</v>
      </c>
      <c r="T251" s="15"/>
      <c r="U251" s="15"/>
      <c r="V251" s="15"/>
      <c r="W251" s="15"/>
      <c r="X251" s="15"/>
      <c r="Y251" s="25">
        <v>44363.6528240741</v>
      </c>
      <c r="Z251" s="15"/>
    </row>
    <row r="252" spans="1:26">
      <c r="A252" s="15">
        <v>3422</v>
      </c>
      <c r="B252" s="16" t="s">
        <v>29</v>
      </c>
      <c r="C252" s="16" t="s">
        <v>395</v>
      </c>
      <c r="D252" s="17">
        <v>0.00203773333333333</v>
      </c>
      <c r="E252" s="18">
        <v>3301.128</v>
      </c>
      <c r="F252" s="19"/>
      <c r="J252" s="21"/>
      <c r="N252" s="21"/>
      <c r="R252" s="23">
        <v>0.31</v>
      </c>
      <c r="S252" s="15" t="s">
        <v>396</v>
      </c>
      <c r="T252" s="15" t="s">
        <v>39</v>
      </c>
      <c r="U252" s="15" t="s">
        <v>39</v>
      </c>
      <c r="V252" s="15" t="s">
        <v>39</v>
      </c>
      <c r="W252" s="15" t="s">
        <v>39</v>
      </c>
      <c r="X252" s="15" t="s">
        <v>39</v>
      </c>
      <c r="Y252" s="25">
        <v>44371.4717013889</v>
      </c>
      <c r="Z252" s="15" t="s">
        <v>397</v>
      </c>
    </row>
    <row r="253" spans="1:26">
      <c r="A253" s="15">
        <v>3606</v>
      </c>
      <c r="B253" s="16" t="s">
        <v>40</v>
      </c>
      <c r="C253" s="16" t="s">
        <v>398</v>
      </c>
      <c r="D253" s="17">
        <v>0.00205964444444444</v>
      </c>
      <c r="E253" s="18">
        <v>3336.624</v>
      </c>
      <c r="F253" s="19"/>
      <c r="J253" s="21"/>
      <c r="N253" s="21"/>
      <c r="R253" s="23">
        <f>1/3-0.02</f>
        <v>0.313333333333333</v>
      </c>
      <c r="S253" s="15"/>
      <c r="T253" s="15"/>
      <c r="U253" s="15"/>
      <c r="V253" s="15"/>
      <c r="W253" s="15"/>
      <c r="X253" s="15"/>
      <c r="Y253" s="25">
        <v>44371.8969791667</v>
      </c>
      <c r="Z253" s="15"/>
    </row>
    <row r="254" spans="1:26">
      <c r="A254" s="15">
        <v>3443</v>
      </c>
      <c r="B254" s="16" t="s">
        <v>29</v>
      </c>
      <c r="C254" s="16" t="s">
        <v>399</v>
      </c>
      <c r="D254" s="17">
        <v>0.00657333333333333</v>
      </c>
      <c r="E254" s="18">
        <v>10648.8</v>
      </c>
      <c r="F254" s="19"/>
      <c r="J254" s="21"/>
      <c r="N254" s="21">
        <v>0.3</v>
      </c>
      <c r="O254" s="28">
        <v>8148</v>
      </c>
      <c r="P254" s="8" t="s">
        <v>29</v>
      </c>
      <c r="Q254" s="29" t="s">
        <v>400</v>
      </c>
      <c r="R254" s="23">
        <v>1</v>
      </c>
      <c r="S254" s="15" t="s">
        <v>39</v>
      </c>
      <c r="T254" s="15" t="s">
        <v>39</v>
      </c>
      <c r="U254" s="15" t="s">
        <v>39</v>
      </c>
      <c r="V254" s="15" t="s">
        <v>39</v>
      </c>
      <c r="W254" s="15" t="s">
        <v>39</v>
      </c>
      <c r="X254" s="15" t="s">
        <v>39</v>
      </c>
      <c r="Y254" s="25">
        <v>44371.4717361111</v>
      </c>
      <c r="Z254" s="15" t="s">
        <v>401</v>
      </c>
    </row>
    <row r="255" spans="1:26">
      <c r="A255" s="15">
        <v>3607</v>
      </c>
      <c r="B255" s="16" t="s">
        <v>40</v>
      </c>
      <c r="C255" s="16" t="s">
        <v>402</v>
      </c>
      <c r="D255" s="17">
        <v>0.00289226666666667</v>
      </c>
      <c r="E255" s="18">
        <v>4685.472</v>
      </c>
      <c r="F255" s="19"/>
      <c r="J255" s="21"/>
      <c r="N255" s="21">
        <v>0.4</v>
      </c>
      <c r="O255" s="7">
        <v>8149</v>
      </c>
      <c r="P255" s="8" t="s">
        <v>40</v>
      </c>
      <c r="Q255" s="29" t="s">
        <v>403</v>
      </c>
      <c r="R255" s="23">
        <v>0.33</v>
      </c>
      <c r="S255" s="15"/>
      <c r="T255" s="15"/>
      <c r="U255" s="15"/>
      <c r="V255" s="15"/>
      <c r="W255" s="15"/>
      <c r="X255" s="15"/>
      <c r="Y255" s="25">
        <v>44371.897037037</v>
      </c>
      <c r="Z255" s="15"/>
    </row>
    <row r="256" spans="1:26">
      <c r="A256" s="15">
        <v>3608</v>
      </c>
      <c r="B256" s="16" t="s">
        <v>40</v>
      </c>
      <c r="C256" s="16" t="s">
        <v>404</v>
      </c>
      <c r="D256" s="17">
        <v>0.00289226666666667</v>
      </c>
      <c r="E256" s="18">
        <v>4685.472</v>
      </c>
      <c r="F256" s="19"/>
      <c r="J256" s="21"/>
      <c r="N256" s="21"/>
      <c r="Q256" s="29" t="s">
        <v>405</v>
      </c>
      <c r="R256" s="23">
        <v>0.33</v>
      </c>
      <c r="S256" s="15"/>
      <c r="T256" s="15"/>
      <c r="U256" s="15"/>
      <c r="V256" s="15"/>
      <c r="W256" s="15"/>
      <c r="X256" s="15"/>
      <c r="Y256" s="25">
        <v>44371.8970833333</v>
      </c>
      <c r="Z256" s="15"/>
    </row>
    <row r="257" spans="1:26">
      <c r="A257" s="15">
        <v>3609</v>
      </c>
      <c r="B257" s="16" t="s">
        <v>40</v>
      </c>
      <c r="C257" s="16" t="s">
        <v>406</v>
      </c>
      <c r="D257" s="17">
        <v>0.00297991111111111</v>
      </c>
      <c r="E257" s="18">
        <v>4827.456</v>
      </c>
      <c r="F257" s="19"/>
      <c r="J257" s="21"/>
      <c r="N257" s="21"/>
      <c r="Q257" s="29" t="s">
        <v>407</v>
      </c>
      <c r="R257" s="23">
        <v>0.34</v>
      </c>
      <c r="S257" s="15"/>
      <c r="T257" s="15"/>
      <c r="U257" s="15"/>
      <c r="V257" s="15"/>
      <c r="W257" s="15"/>
      <c r="X257" s="15"/>
      <c r="Y257" s="25">
        <v>44371.8971296296</v>
      </c>
      <c r="Z257" s="15"/>
    </row>
    <row r="258" spans="1:26">
      <c r="A258" s="15">
        <v>3201</v>
      </c>
      <c r="B258" s="16" t="s">
        <v>58</v>
      </c>
      <c r="C258" s="16" t="s">
        <v>408</v>
      </c>
      <c r="D258" s="17">
        <v>0.0017748</v>
      </c>
      <c r="E258" s="18">
        <v>2875.176</v>
      </c>
      <c r="F258" s="19"/>
      <c r="J258" s="21">
        <v>0.18</v>
      </c>
      <c r="K258" s="7">
        <v>8226</v>
      </c>
      <c r="L258" s="8" t="s">
        <v>29</v>
      </c>
      <c r="M258" s="8" t="s">
        <v>409</v>
      </c>
      <c r="N258" s="21">
        <v>1</v>
      </c>
      <c r="O258" s="7">
        <v>8150</v>
      </c>
      <c r="P258" s="8" t="s">
        <v>29</v>
      </c>
      <c r="Q258" s="8" t="s">
        <v>410</v>
      </c>
      <c r="R258" s="23">
        <v>0.09</v>
      </c>
      <c r="S258" s="15" t="s">
        <v>408</v>
      </c>
      <c r="T258" s="15"/>
      <c r="U258" s="15"/>
      <c r="V258" s="15"/>
      <c r="W258" s="15"/>
      <c r="X258" s="15"/>
      <c r="Y258" s="25">
        <v>44363.6534259259</v>
      </c>
      <c r="Z258" s="15"/>
    </row>
    <row r="259" spans="1:26">
      <c r="A259" s="15">
        <v>3202</v>
      </c>
      <c r="B259" s="16" t="s">
        <v>58</v>
      </c>
      <c r="C259" s="16" t="s">
        <v>411</v>
      </c>
      <c r="D259" s="17">
        <v>0.0017748</v>
      </c>
      <c r="E259" s="18">
        <v>2875.176</v>
      </c>
      <c r="F259" s="19"/>
      <c r="J259" s="21"/>
      <c r="N259" s="21"/>
      <c r="R259" s="23">
        <v>0.09</v>
      </c>
      <c r="S259" s="15" t="s">
        <v>411</v>
      </c>
      <c r="T259" s="15"/>
      <c r="U259" s="15"/>
      <c r="V259" s="15"/>
      <c r="W259" s="15"/>
      <c r="X259" s="15"/>
      <c r="Y259" s="25">
        <v>44363.6535069444</v>
      </c>
      <c r="Z259" s="15"/>
    </row>
    <row r="260" spans="1:26">
      <c r="A260" s="15">
        <v>3203</v>
      </c>
      <c r="B260" s="16" t="s">
        <v>58</v>
      </c>
      <c r="C260" s="16" t="s">
        <v>412</v>
      </c>
      <c r="D260" s="17">
        <v>0.0017748</v>
      </c>
      <c r="E260" s="18">
        <v>2875.176</v>
      </c>
      <c r="F260" s="19"/>
      <c r="J260" s="21"/>
      <c r="N260" s="21"/>
      <c r="R260" s="23">
        <v>0.09</v>
      </c>
      <c r="S260" s="15" t="s">
        <v>412</v>
      </c>
      <c r="T260" s="15"/>
      <c r="U260" s="15"/>
      <c r="V260" s="15"/>
      <c r="W260" s="15"/>
      <c r="X260" s="15"/>
      <c r="Y260" s="25">
        <v>44363.653599537</v>
      </c>
      <c r="Z260" s="15"/>
    </row>
    <row r="261" spans="1:26">
      <c r="A261" s="15">
        <v>3204</v>
      </c>
      <c r="B261" s="16" t="s">
        <v>58</v>
      </c>
      <c r="C261" s="16" t="s">
        <v>413</v>
      </c>
      <c r="D261" s="17">
        <v>0.0017748</v>
      </c>
      <c r="E261" s="18">
        <v>2875.176</v>
      </c>
      <c r="F261" s="19"/>
      <c r="J261" s="21"/>
      <c r="N261" s="21"/>
      <c r="R261" s="23">
        <v>0.09</v>
      </c>
      <c r="S261" s="15" t="s">
        <v>413</v>
      </c>
      <c r="T261" s="15"/>
      <c r="U261" s="15"/>
      <c r="V261" s="15"/>
      <c r="W261" s="15"/>
      <c r="X261" s="15"/>
      <c r="Y261" s="25">
        <v>44363.6536921296</v>
      </c>
      <c r="Z261" s="15"/>
    </row>
    <row r="262" spans="1:26">
      <c r="A262" s="15">
        <v>3524</v>
      </c>
      <c r="B262" s="16" t="s">
        <v>29</v>
      </c>
      <c r="C262" s="16" t="s">
        <v>414</v>
      </c>
      <c r="D262" s="17">
        <v>0.0022678</v>
      </c>
      <c r="E262" s="18">
        <v>3673.836</v>
      </c>
      <c r="F262" s="19"/>
      <c r="J262" s="21"/>
      <c r="N262" s="21"/>
      <c r="R262" s="23">
        <v>0.115</v>
      </c>
      <c r="S262" s="15" t="s">
        <v>415</v>
      </c>
      <c r="T262" s="15" t="s">
        <v>39</v>
      </c>
      <c r="U262" s="15" t="s">
        <v>39</v>
      </c>
      <c r="V262" s="15" t="s">
        <v>39</v>
      </c>
      <c r="W262" s="15" t="s">
        <v>39</v>
      </c>
      <c r="X262" s="15" t="s">
        <v>39</v>
      </c>
      <c r="Y262" s="25">
        <v>44371.4718981481</v>
      </c>
      <c r="Z262" s="15" t="s">
        <v>39</v>
      </c>
    </row>
    <row r="263" spans="1:26">
      <c r="A263" s="15">
        <v>3532</v>
      </c>
      <c r="B263" s="16" t="s">
        <v>29</v>
      </c>
      <c r="C263" s="16" t="s">
        <v>416</v>
      </c>
      <c r="D263" s="17">
        <v>0.001479</v>
      </c>
      <c r="E263" s="18">
        <v>2395.98</v>
      </c>
      <c r="F263" s="19"/>
      <c r="J263" s="21"/>
      <c r="N263" s="21"/>
      <c r="R263" s="23">
        <v>0.075</v>
      </c>
      <c r="S263" s="15" t="s">
        <v>417</v>
      </c>
      <c r="T263" s="15" t="s">
        <v>39</v>
      </c>
      <c r="U263" s="15" t="s">
        <v>39</v>
      </c>
      <c r="V263" s="15" t="s">
        <v>39</v>
      </c>
      <c r="W263" s="15" t="s">
        <v>39</v>
      </c>
      <c r="X263" s="15" t="s">
        <v>39</v>
      </c>
      <c r="Y263" s="25">
        <v>44371.4719097222</v>
      </c>
      <c r="Z263" s="15" t="s">
        <v>39</v>
      </c>
    </row>
    <row r="264" spans="1:26">
      <c r="A264" s="15">
        <v>3533</v>
      </c>
      <c r="B264" s="16" t="s">
        <v>44</v>
      </c>
      <c r="C264" s="16" t="s">
        <v>416</v>
      </c>
      <c r="D264" s="17">
        <v>0.002465</v>
      </c>
      <c r="E264" s="18">
        <v>3993.3</v>
      </c>
      <c r="F264" s="19"/>
      <c r="J264" s="21"/>
      <c r="N264" s="21"/>
      <c r="R264" s="23">
        <v>0.125</v>
      </c>
      <c r="S264" s="15" t="s">
        <v>417</v>
      </c>
      <c r="T264" s="15" t="s">
        <v>39</v>
      </c>
      <c r="U264" s="15" t="s">
        <v>39</v>
      </c>
      <c r="V264" s="15" t="s">
        <v>39</v>
      </c>
      <c r="W264" s="15" t="s">
        <v>39</v>
      </c>
      <c r="X264" s="15" t="s">
        <v>39</v>
      </c>
      <c r="Y264" s="25">
        <v>44371.4719212963</v>
      </c>
      <c r="Z264" s="15" t="s">
        <v>39</v>
      </c>
    </row>
    <row r="265" spans="1:26">
      <c r="A265" s="15">
        <v>3536</v>
      </c>
      <c r="B265" s="16" t="s">
        <v>29</v>
      </c>
      <c r="C265" s="16" t="s">
        <v>418</v>
      </c>
      <c r="D265" s="17">
        <v>0.001972</v>
      </c>
      <c r="E265" s="18">
        <v>3194.64</v>
      </c>
      <c r="F265" s="19"/>
      <c r="J265" s="21"/>
      <c r="N265" s="21"/>
      <c r="R265" s="23">
        <v>0.1</v>
      </c>
      <c r="S265" s="15" t="s">
        <v>419</v>
      </c>
      <c r="T265" s="15" t="s">
        <v>39</v>
      </c>
      <c r="U265" s="15" t="s">
        <v>39</v>
      </c>
      <c r="V265" s="15" t="s">
        <v>39</v>
      </c>
      <c r="W265" s="15" t="s">
        <v>39</v>
      </c>
      <c r="X265" s="15" t="s">
        <v>39</v>
      </c>
      <c r="Y265" s="25">
        <v>44371.4719212963</v>
      </c>
      <c r="Z265" s="15" t="s">
        <v>39</v>
      </c>
    </row>
    <row r="266" spans="1:26">
      <c r="A266" s="15">
        <v>3537</v>
      </c>
      <c r="B266" s="16" t="s">
        <v>29</v>
      </c>
      <c r="C266" s="16" t="s">
        <v>420</v>
      </c>
      <c r="D266" s="17">
        <v>0.002465</v>
      </c>
      <c r="E266" s="18">
        <v>3993.3</v>
      </c>
      <c r="F266" s="19"/>
      <c r="J266" s="21"/>
      <c r="N266" s="21"/>
      <c r="R266" s="23">
        <v>0.125</v>
      </c>
      <c r="S266" s="15" t="s">
        <v>421</v>
      </c>
      <c r="T266" s="15" t="s">
        <v>39</v>
      </c>
      <c r="U266" s="15" t="s">
        <v>39</v>
      </c>
      <c r="V266" s="15" t="s">
        <v>39</v>
      </c>
      <c r="W266" s="15" t="s">
        <v>39</v>
      </c>
      <c r="X266" s="15" t="s">
        <v>39</v>
      </c>
      <c r="Y266" s="25">
        <v>44371.4719212963</v>
      </c>
      <c r="Z266" s="15" t="s">
        <v>39</v>
      </c>
    </row>
    <row r="267" spans="1:26">
      <c r="A267" s="15">
        <v>3538</v>
      </c>
      <c r="B267" s="16" t="s">
        <v>29</v>
      </c>
      <c r="C267" s="16" t="s">
        <v>422</v>
      </c>
      <c r="D267" s="17">
        <v>0.001972</v>
      </c>
      <c r="E267" s="18">
        <v>3194.64</v>
      </c>
      <c r="F267" s="19"/>
      <c r="J267" s="21"/>
      <c r="N267" s="21"/>
      <c r="R267" s="23">
        <v>0.1</v>
      </c>
      <c r="S267" s="15" t="s">
        <v>423</v>
      </c>
      <c r="T267" s="15" t="s">
        <v>39</v>
      </c>
      <c r="U267" s="15" t="s">
        <v>39</v>
      </c>
      <c r="V267" s="15" t="s">
        <v>39</v>
      </c>
      <c r="W267" s="15" t="s">
        <v>39</v>
      </c>
      <c r="X267" s="15" t="s">
        <v>39</v>
      </c>
      <c r="Y267" s="25">
        <v>44371.4719328704</v>
      </c>
      <c r="Z267" s="15" t="s">
        <v>39</v>
      </c>
    </row>
    <row r="268" spans="1:26">
      <c r="A268" s="15">
        <v>3482</v>
      </c>
      <c r="B268" s="16" t="s">
        <v>29</v>
      </c>
      <c r="C268" s="16" t="s">
        <v>424</v>
      </c>
      <c r="D268" s="17">
        <v>0.00186244444444444</v>
      </c>
      <c r="E268" s="18">
        <v>3017.16</v>
      </c>
      <c r="F268" s="19"/>
      <c r="J268" s="21">
        <v>0.17</v>
      </c>
      <c r="K268" s="7">
        <v>8227</v>
      </c>
      <c r="L268" s="8" t="s">
        <v>29</v>
      </c>
      <c r="M268" s="8" t="s">
        <v>425</v>
      </c>
      <c r="N268" s="21">
        <v>1</v>
      </c>
      <c r="O268" s="7">
        <v>8151</v>
      </c>
      <c r="P268" s="8" t="s">
        <v>29</v>
      </c>
      <c r="Q268" s="8" t="s">
        <v>426</v>
      </c>
      <c r="R268" s="23">
        <v>0.1</v>
      </c>
      <c r="S268" s="15" t="s">
        <v>39</v>
      </c>
      <c r="T268" s="15" t="s">
        <v>39</v>
      </c>
      <c r="U268" s="15" t="s">
        <v>39</v>
      </c>
      <c r="V268" s="15" t="s">
        <v>39</v>
      </c>
      <c r="W268" s="15" t="s">
        <v>39</v>
      </c>
      <c r="X268" s="15" t="s">
        <v>39</v>
      </c>
      <c r="Y268" s="25">
        <v>44371.4718171296</v>
      </c>
      <c r="Z268" s="15" t="s">
        <v>39</v>
      </c>
    </row>
    <row r="269" spans="1:26">
      <c r="A269" s="15">
        <v>3483</v>
      </c>
      <c r="B269" s="16" t="s">
        <v>29</v>
      </c>
      <c r="C269" s="16" t="s">
        <v>427</v>
      </c>
      <c r="D269" s="17">
        <v>0.0016762</v>
      </c>
      <c r="E269" s="18">
        <v>2715.444</v>
      </c>
      <c r="F269" s="19"/>
      <c r="J269" s="21"/>
      <c r="N269" s="21"/>
      <c r="R269" s="23">
        <v>0.09</v>
      </c>
      <c r="S269" s="15" t="s">
        <v>39</v>
      </c>
      <c r="T269" s="15" t="s">
        <v>39</v>
      </c>
      <c r="U269" s="15" t="s">
        <v>39</v>
      </c>
      <c r="V269" s="15" t="s">
        <v>39</v>
      </c>
      <c r="W269" s="15" t="s">
        <v>39</v>
      </c>
      <c r="X269" s="15" t="s">
        <v>39</v>
      </c>
      <c r="Y269" s="25">
        <v>44371.4718171296</v>
      </c>
      <c r="Z269" s="15" t="s">
        <v>39</v>
      </c>
    </row>
    <row r="270" spans="1:26">
      <c r="A270" s="15">
        <v>3484</v>
      </c>
      <c r="B270" s="16" t="s">
        <v>44</v>
      </c>
      <c r="C270" s="16" t="s">
        <v>428</v>
      </c>
      <c r="D270" s="17">
        <v>0.0016762</v>
      </c>
      <c r="E270" s="18">
        <v>2715.444</v>
      </c>
      <c r="F270" s="19"/>
      <c r="J270" s="21"/>
      <c r="N270" s="21"/>
      <c r="R270" s="23">
        <v>0.09</v>
      </c>
      <c r="S270" s="15" t="s">
        <v>39</v>
      </c>
      <c r="T270" s="15" t="s">
        <v>39</v>
      </c>
      <c r="U270" s="15" t="s">
        <v>39</v>
      </c>
      <c r="V270" s="15" t="s">
        <v>39</v>
      </c>
      <c r="W270" s="15" t="s">
        <v>39</v>
      </c>
      <c r="X270" s="15" t="s">
        <v>39</v>
      </c>
      <c r="Y270" s="25">
        <v>44371.4718171296</v>
      </c>
      <c r="Z270" s="15" t="s">
        <v>39</v>
      </c>
    </row>
    <row r="271" spans="1:26">
      <c r="A271" s="15">
        <v>3485</v>
      </c>
      <c r="B271" s="16" t="s">
        <v>44</v>
      </c>
      <c r="C271" s="16" t="s">
        <v>424</v>
      </c>
      <c r="D271" s="17">
        <v>0.00121058888888889</v>
      </c>
      <c r="E271" s="18">
        <v>1961.154</v>
      </c>
      <c r="F271" s="19"/>
      <c r="J271" s="21"/>
      <c r="N271" s="21"/>
      <c r="R271" s="23">
        <v>0.065</v>
      </c>
      <c r="S271" s="15" t="s">
        <v>39</v>
      </c>
      <c r="T271" s="15" t="s">
        <v>39</v>
      </c>
      <c r="U271" s="15" t="s">
        <v>39</v>
      </c>
      <c r="V271" s="15" t="s">
        <v>39</v>
      </c>
      <c r="W271" s="15" t="s">
        <v>39</v>
      </c>
      <c r="X271" s="15" t="s">
        <v>39</v>
      </c>
      <c r="Y271" s="25">
        <v>44371.4718171296</v>
      </c>
      <c r="Z271" s="15" t="s">
        <v>39</v>
      </c>
    </row>
    <row r="272" spans="1:26">
      <c r="A272" s="15">
        <v>3525</v>
      </c>
      <c r="B272" s="16" t="s">
        <v>29</v>
      </c>
      <c r="C272" s="16" t="s">
        <v>429</v>
      </c>
      <c r="D272" s="17">
        <v>0.00186244444444444</v>
      </c>
      <c r="E272" s="18">
        <v>3017.16</v>
      </c>
      <c r="F272" s="19"/>
      <c r="J272" s="21"/>
      <c r="N272" s="21"/>
      <c r="R272" s="23">
        <v>0.1</v>
      </c>
      <c r="S272" s="15" t="s">
        <v>430</v>
      </c>
      <c r="T272" s="15" t="s">
        <v>39</v>
      </c>
      <c r="U272" s="15" t="s">
        <v>39</v>
      </c>
      <c r="V272" s="15" t="s">
        <v>39</v>
      </c>
      <c r="W272" s="15" t="s">
        <v>39</v>
      </c>
      <c r="X272" s="15" t="s">
        <v>39</v>
      </c>
      <c r="Y272" s="25">
        <v>44371.4718981481</v>
      </c>
      <c r="Z272" s="15" t="s">
        <v>39</v>
      </c>
    </row>
    <row r="273" spans="1:26">
      <c r="A273" s="15">
        <v>3526</v>
      </c>
      <c r="B273" s="16" t="s">
        <v>29</v>
      </c>
      <c r="C273" s="16" t="s">
        <v>431</v>
      </c>
      <c r="D273" s="17">
        <v>0.00186244444444444</v>
      </c>
      <c r="E273" s="18">
        <v>3017.16</v>
      </c>
      <c r="F273" s="19"/>
      <c r="J273" s="21"/>
      <c r="N273" s="21"/>
      <c r="R273" s="23">
        <v>0.1</v>
      </c>
      <c r="S273" s="15" t="s">
        <v>430</v>
      </c>
      <c r="T273" s="15" t="s">
        <v>39</v>
      </c>
      <c r="U273" s="15" t="s">
        <v>39</v>
      </c>
      <c r="V273" s="15" t="s">
        <v>39</v>
      </c>
      <c r="W273" s="15" t="s">
        <v>39</v>
      </c>
      <c r="X273" s="15" t="s">
        <v>39</v>
      </c>
      <c r="Y273" s="25">
        <v>44371.4718981481</v>
      </c>
      <c r="Z273" s="15" t="s">
        <v>39</v>
      </c>
    </row>
    <row r="274" spans="1:26">
      <c r="A274" s="15">
        <v>3529</v>
      </c>
      <c r="B274" s="16" t="s">
        <v>29</v>
      </c>
      <c r="C274" s="16" t="s">
        <v>432</v>
      </c>
      <c r="D274" s="17">
        <v>0.00186244444444444</v>
      </c>
      <c r="E274" s="18">
        <v>3017.16</v>
      </c>
      <c r="F274" s="19"/>
      <c r="J274" s="21"/>
      <c r="N274" s="21"/>
      <c r="R274" s="23">
        <v>0.1</v>
      </c>
      <c r="S274" s="15" t="s">
        <v>433</v>
      </c>
      <c r="T274" s="15" t="s">
        <v>39</v>
      </c>
      <c r="U274" s="15" t="s">
        <v>39</v>
      </c>
      <c r="V274" s="15" t="s">
        <v>39</v>
      </c>
      <c r="W274" s="15" t="s">
        <v>39</v>
      </c>
      <c r="X274" s="15" t="s">
        <v>39</v>
      </c>
      <c r="Y274" s="25">
        <v>44371.4719097222</v>
      </c>
      <c r="Z274" s="15" t="s">
        <v>39</v>
      </c>
    </row>
    <row r="275" spans="1:26">
      <c r="A275" s="15">
        <v>3534</v>
      </c>
      <c r="B275" s="16" t="s">
        <v>29</v>
      </c>
      <c r="C275" s="16" t="s">
        <v>434</v>
      </c>
      <c r="D275" s="17">
        <v>0.00186244444444444</v>
      </c>
      <c r="E275" s="18">
        <v>3017.16</v>
      </c>
      <c r="F275" s="19"/>
      <c r="J275" s="21"/>
      <c r="N275" s="21"/>
      <c r="R275" s="23">
        <v>0.1</v>
      </c>
      <c r="S275" s="15" t="s">
        <v>435</v>
      </c>
      <c r="T275" s="15" t="s">
        <v>39</v>
      </c>
      <c r="U275" s="15" t="s">
        <v>39</v>
      </c>
      <c r="V275" s="15" t="s">
        <v>39</v>
      </c>
      <c r="W275" s="15" t="s">
        <v>39</v>
      </c>
      <c r="X275" s="15" t="s">
        <v>39</v>
      </c>
      <c r="Y275" s="25">
        <v>44371.4719212963</v>
      </c>
      <c r="Z275" s="15" t="s">
        <v>39</v>
      </c>
    </row>
    <row r="276" spans="1:26">
      <c r="A276" s="15">
        <v>3535</v>
      </c>
      <c r="B276" s="16" t="s">
        <v>29</v>
      </c>
      <c r="C276" s="16" t="s">
        <v>436</v>
      </c>
      <c r="D276" s="17">
        <v>0.00139683333333333</v>
      </c>
      <c r="E276" s="18">
        <v>2262.87</v>
      </c>
      <c r="F276" s="19"/>
      <c r="J276" s="21"/>
      <c r="N276" s="21"/>
      <c r="R276" s="23">
        <v>0.075</v>
      </c>
      <c r="S276" s="15" t="s">
        <v>437</v>
      </c>
      <c r="T276" s="15" t="s">
        <v>39</v>
      </c>
      <c r="U276" s="15" t="s">
        <v>39</v>
      </c>
      <c r="V276" s="15" t="s">
        <v>39</v>
      </c>
      <c r="W276" s="15" t="s">
        <v>39</v>
      </c>
      <c r="X276" s="15" t="s">
        <v>39</v>
      </c>
      <c r="Y276" s="25">
        <v>44371.4719212963</v>
      </c>
      <c r="Z276" s="15" t="s">
        <v>39</v>
      </c>
    </row>
    <row r="277" spans="1:26">
      <c r="A277" s="15">
        <v>3539</v>
      </c>
      <c r="B277" s="16" t="s">
        <v>44</v>
      </c>
      <c r="C277" s="16" t="s">
        <v>438</v>
      </c>
      <c r="D277" s="17">
        <v>0.0016762</v>
      </c>
      <c r="E277" s="18">
        <v>2715.444</v>
      </c>
      <c r="F277" s="19"/>
      <c r="J277" s="21"/>
      <c r="N277" s="21"/>
      <c r="R277" s="23">
        <v>0.09</v>
      </c>
      <c r="S277" s="15" t="s">
        <v>439</v>
      </c>
      <c r="T277" s="15" t="s">
        <v>39</v>
      </c>
      <c r="U277" s="15" t="s">
        <v>39</v>
      </c>
      <c r="V277" s="15" t="s">
        <v>39</v>
      </c>
      <c r="W277" s="15" t="s">
        <v>39</v>
      </c>
      <c r="X277" s="15" t="s">
        <v>39</v>
      </c>
      <c r="Y277" s="25">
        <v>44371.4719328704</v>
      </c>
      <c r="Z277" s="15" t="s">
        <v>39</v>
      </c>
    </row>
    <row r="278" spans="1:26">
      <c r="A278" s="15">
        <v>3540</v>
      </c>
      <c r="B278" s="16" t="s">
        <v>58</v>
      </c>
      <c r="C278" s="16" t="s">
        <v>440</v>
      </c>
      <c r="D278" s="17">
        <v>0.0016762</v>
      </c>
      <c r="E278" s="18">
        <v>2715.444</v>
      </c>
      <c r="F278" s="19"/>
      <c r="J278" s="21"/>
      <c r="N278" s="21"/>
      <c r="R278" s="23">
        <v>0.09</v>
      </c>
      <c r="S278" s="15" t="s">
        <v>441</v>
      </c>
      <c r="T278" s="15" t="s">
        <v>39</v>
      </c>
      <c r="U278" s="15" t="s">
        <v>39</v>
      </c>
      <c r="V278" s="15" t="s">
        <v>39</v>
      </c>
      <c r="W278" s="15" t="s">
        <v>39</v>
      </c>
      <c r="X278" s="15" t="s">
        <v>39</v>
      </c>
      <c r="Y278" s="25">
        <v>44371.4719328704</v>
      </c>
      <c r="Z278" s="15" t="s">
        <v>39</v>
      </c>
    </row>
    <row r="279" spans="1:26">
      <c r="A279" s="15">
        <v>3199</v>
      </c>
      <c r="B279" s="16" t="s">
        <v>58</v>
      </c>
      <c r="C279" s="16" t="s">
        <v>442</v>
      </c>
      <c r="D279" s="17">
        <v>0.00219111111111111</v>
      </c>
      <c r="E279" s="18">
        <v>3549.6</v>
      </c>
      <c r="F279" s="19"/>
      <c r="J279" s="21">
        <v>0.2</v>
      </c>
      <c r="K279" s="7">
        <v>8228</v>
      </c>
      <c r="L279" s="8" t="s">
        <v>29</v>
      </c>
      <c r="M279" s="8" t="s">
        <v>443</v>
      </c>
      <c r="N279" s="21">
        <v>1</v>
      </c>
      <c r="O279" s="7">
        <v>8152</v>
      </c>
      <c r="P279" s="8" t="s">
        <v>29</v>
      </c>
      <c r="Q279" s="8" t="s">
        <v>443</v>
      </c>
      <c r="R279" s="23">
        <v>0.1</v>
      </c>
      <c r="S279" s="15" t="s">
        <v>442</v>
      </c>
      <c r="T279" s="15"/>
      <c r="U279" s="15"/>
      <c r="V279" s="15"/>
      <c r="W279" s="15"/>
      <c r="X279" s="15"/>
      <c r="Y279" s="25">
        <v>44363.6532523148</v>
      </c>
      <c r="Z279" s="15"/>
    </row>
    <row r="280" spans="1:26">
      <c r="A280" s="15">
        <v>3200</v>
      </c>
      <c r="B280" s="16" t="s">
        <v>58</v>
      </c>
      <c r="C280" s="16" t="s">
        <v>444</v>
      </c>
      <c r="D280" s="17">
        <v>0.00219111111111111</v>
      </c>
      <c r="E280" s="18">
        <v>3549.6</v>
      </c>
      <c r="F280" s="19"/>
      <c r="J280" s="21"/>
      <c r="N280" s="21"/>
      <c r="R280" s="23">
        <v>0.1</v>
      </c>
      <c r="S280" s="15" t="s">
        <v>444</v>
      </c>
      <c r="T280" s="15"/>
      <c r="U280" s="15"/>
      <c r="V280" s="15"/>
      <c r="W280" s="15"/>
      <c r="X280" s="15"/>
      <c r="Y280" s="25">
        <v>44363.6533333333</v>
      </c>
      <c r="Z280" s="15"/>
    </row>
    <row r="281" spans="1:26">
      <c r="A281" s="15">
        <v>3486</v>
      </c>
      <c r="B281" s="16" t="s">
        <v>29</v>
      </c>
      <c r="C281" s="16" t="s">
        <v>445</v>
      </c>
      <c r="D281" s="17">
        <v>0.00175288888888889</v>
      </c>
      <c r="E281" s="18">
        <v>2839.68</v>
      </c>
      <c r="F281" s="19"/>
      <c r="J281" s="21"/>
      <c r="N281" s="21"/>
      <c r="R281" s="23">
        <v>0.08</v>
      </c>
      <c r="S281" s="15" t="s">
        <v>446</v>
      </c>
      <c r="T281" s="15" t="s">
        <v>39</v>
      </c>
      <c r="U281" s="15" t="s">
        <v>39</v>
      </c>
      <c r="V281" s="15" t="s">
        <v>39</v>
      </c>
      <c r="W281" s="15" t="s">
        <v>39</v>
      </c>
      <c r="X281" s="15" t="s">
        <v>39</v>
      </c>
      <c r="Y281" s="25">
        <v>44371.4718287037</v>
      </c>
      <c r="Z281" s="15" t="s">
        <v>39</v>
      </c>
    </row>
    <row r="282" spans="1:26">
      <c r="A282" s="15">
        <v>3487</v>
      </c>
      <c r="B282" s="16" t="s">
        <v>44</v>
      </c>
      <c r="C282" s="16" t="s">
        <v>445</v>
      </c>
      <c r="D282" s="17">
        <v>0.00175288888888889</v>
      </c>
      <c r="E282" s="18">
        <v>2839.68</v>
      </c>
      <c r="F282" s="19"/>
      <c r="J282" s="21"/>
      <c r="N282" s="21"/>
      <c r="R282" s="23">
        <v>0.08</v>
      </c>
      <c r="S282" s="15" t="s">
        <v>446</v>
      </c>
      <c r="T282" s="15" t="s">
        <v>39</v>
      </c>
      <c r="U282" s="15" t="s">
        <v>39</v>
      </c>
      <c r="V282" s="15" t="s">
        <v>39</v>
      </c>
      <c r="W282" s="15" t="s">
        <v>39</v>
      </c>
      <c r="X282" s="15" t="s">
        <v>39</v>
      </c>
      <c r="Y282" s="25">
        <v>44371.4718287037</v>
      </c>
      <c r="Z282" s="15" t="s">
        <v>39</v>
      </c>
    </row>
    <row r="283" spans="1:26">
      <c r="A283" s="15">
        <v>3523</v>
      </c>
      <c r="B283" s="16" t="s">
        <v>44</v>
      </c>
      <c r="C283" s="16" t="s">
        <v>447</v>
      </c>
      <c r="D283" s="17">
        <v>0.00547777777777778</v>
      </c>
      <c r="E283" s="18">
        <v>8874</v>
      </c>
      <c r="F283" s="19"/>
      <c r="J283" s="21"/>
      <c r="N283" s="21"/>
      <c r="R283" s="23">
        <v>0.25</v>
      </c>
      <c r="S283" s="15" t="s">
        <v>448</v>
      </c>
      <c r="T283" s="15" t="s">
        <v>39</v>
      </c>
      <c r="U283" s="15" t="s">
        <v>39</v>
      </c>
      <c r="V283" s="15" t="s">
        <v>39</v>
      </c>
      <c r="W283" s="15" t="s">
        <v>39</v>
      </c>
      <c r="X283" s="15" t="s">
        <v>39</v>
      </c>
      <c r="Y283" s="25">
        <v>44371.4718981481</v>
      </c>
      <c r="Z283" s="15" t="s">
        <v>39</v>
      </c>
    </row>
    <row r="284" spans="1:26">
      <c r="A284" s="15">
        <v>3527</v>
      </c>
      <c r="B284" s="16" t="s">
        <v>29</v>
      </c>
      <c r="C284" s="16" t="s">
        <v>449</v>
      </c>
      <c r="D284" s="17">
        <v>0.00328666666666667</v>
      </c>
      <c r="E284" s="18">
        <v>5324.4</v>
      </c>
      <c r="F284" s="19"/>
      <c r="J284" s="21"/>
      <c r="N284" s="21"/>
      <c r="R284" s="23">
        <v>0.15</v>
      </c>
      <c r="S284" s="15" t="s">
        <v>450</v>
      </c>
      <c r="T284" s="15" t="s">
        <v>39</v>
      </c>
      <c r="U284" s="15" t="s">
        <v>39</v>
      </c>
      <c r="V284" s="15" t="s">
        <v>39</v>
      </c>
      <c r="W284" s="15" t="s">
        <v>39</v>
      </c>
      <c r="X284" s="15" t="s">
        <v>39</v>
      </c>
      <c r="Y284" s="25">
        <v>44371.4719097222</v>
      </c>
      <c r="Z284" s="15" t="s">
        <v>39</v>
      </c>
    </row>
    <row r="285" spans="1:26">
      <c r="A285" s="15">
        <v>3528</v>
      </c>
      <c r="B285" s="16" t="s">
        <v>44</v>
      </c>
      <c r="C285" s="16" t="s">
        <v>449</v>
      </c>
      <c r="D285" s="17">
        <v>0.00153377777777778</v>
      </c>
      <c r="E285" s="18">
        <v>2484.72</v>
      </c>
      <c r="F285" s="19"/>
      <c r="J285" s="21"/>
      <c r="N285" s="21"/>
      <c r="R285" s="23">
        <v>0.07</v>
      </c>
      <c r="S285" s="15" t="s">
        <v>450</v>
      </c>
      <c r="T285" s="15" t="s">
        <v>39</v>
      </c>
      <c r="U285" s="15" t="s">
        <v>39</v>
      </c>
      <c r="V285" s="15" t="s">
        <v>39</v>
      </c>
      <c r="W285" s="15" t="s">
        <v>39</v>
      </c>
      <c r="X285" s="15" t="s">
        <v>39</v>
      </c>
      <c r="Y285" s="25">
        <v>44371.4719097222</v>
      </c>
      <c r="Z285" s="15" t="s">
        <v>39</v>
      </c>
    </row>
    <row r="286" spans="1:26">
      <c r="A286" s="15">
        <v>3530</v>
      </c>
      <c r="B286" s="16" t="s">
        <v>29</v>
      </c>
      <c r="C286" s="16" t="s">
        <v>451</v>
      </c>
      <c r="D286" s="17">
        <v>0.00153377777777778</v>
      </c>
      <c r="E286" s="18">
        <v>2484.72</v>
      </c>
      <c r="F286" s="19"/>
      <c r="J286" s="21"/>
      <c r="N286" s="21"/>
      <c r="R286" s="23">
        <v>0.07</v>
      </c>
      <c r="S286" s="15" t="s">
        <v>452</v>
      </c>
      <c r="T286" s="15" t="s">
        <v>39</v>
      </c>
      <c r="U286" s="15" t="s">
        <v>39</v>
      </c>
      <c r="V286" s="15" t="s">
        <v>39</v>
      </c>
      <c r="W286" s="15" t="s">
        <v>39</v>
      </c>
      <c r="X286" s="15" t="s">
        <v>39</v>
      </c>
      <c r="Y286" s="25">
        <v>44371.4719097222</v>
      </c>
      <c r="Z286" s="15" t="s">
        <v>39</v>
      </c>
    </row>
    <row r="287" spans="1:26">
      <c r="A287" s="15">
        <v>3531</v>
      </c>
      <c r="B287" s="16" t="s">
        <v>44</v>
      </c>
      <c r="C287" s="16" t="s">
        <v>451</v>
      </c>
      <c r="D287" s="17">
        <v>0.00219111111111111</v>
      </c>
      <c r="E287" s="18">
        <v>3549.6</v>
      </c>
      <c r="F287" s="19"/>
      <c r="J287" s="21"/>
      <c r="N287" s="21"/>
      <c r="R287" s="23">
        <v>0.1</v>
      </c>
      <c r="S287" s="15" t="s">
        <v>452</v>
      </c>
      <c r="T287" s="15" t="s">
        <v>39</v>
      </c>
      <c r="U287" s="15" t="s">
        <v>39</v>
      </c>
      <c r="V287" s="15" t="s">
        <v>39</v>
      </c>
      <c r="W287" s="15" t="s">
        <v>39</v>
      </c>
      <c r="X287" s="15" t="s">
        <v>39</v>
      </c>
      <c r="Y287" s="25">
        <v>44371.4719097222</v>
      </c>
      <c r="Z287" s="15" t="s">
        <v>39</v>
      </c>
    </row>
    <row r="288" spans="1:26">
      <c r="A288" s="15">
        <v>3299</v>
      </c>
      <c r="B288" s="16" t="s">
        <v>105</v>
      </c>
      <c r="C288" s="16" t="s">
        <v>453</v>
      </c>
      <c r="D288" s="17">
        <v>0.00133333333333333</v>
      </c>
      <c r="E288" s="18">
        <v>2160</v>
      </c>
      <c r="F288" s="19">
        <v>0.1</v>
      </c>
      <c r="G288" s="7">
        <v>8308</v>
      </c>
      <c r="H288" s="8" t="s">
        <v>44</v>
      </c>
      <c r="I288" s="9" t="s">
        <v>454</v>
      </c>
      <c r="J288" s="21">
        <v>0.133333333333333</v>
      </c>
      <c r="K288" s="7">
        <v>8229</v>
      </c>
      <c r="L288" s="8" t="s">
        <v>455</v>
      </c>
      <c r="M288" s="8" t="s">
        <v>456</v>
      </c>
      <c r="N288" s="21">
        <v>0.1</v>
      </c>
      <c r="O288" s="28">
        <v>8153</v>
      </c>
      <c r="P288" s="29" t="s">
        <v>105</v>
      </c>
      <c r="Q288" s="29" t="s">
        <v>457</v>
      </c>
      <c r="R288" s="23">
        <v>1</v>
      </c>
      <c r="S288" s="15"/>
      <c r="T288" s="15"/>
      <c r="U288" s="15"/>
      <c r="V288" s="15"/>
      <c r="W288" s="15"/>
      <c r="X288" s="15"/>
      <c r="Y288" s="25">
        <v>44365.6424652778</v>
      </c>
      <c r="Z288" s="15"/>
    </row>
    <row r="289" spans="1:26">
      <c r="A289" s="15">
        <v>3430</v>
      </c>
      <c r="B289" s="16" t="s">
        <v>67</v>
      </c>
      <c r="C289" s="16" t="s">
        <v>458</v>
      </c>
      <c r="D289" s="17">
        <v>0.004</v>
      </c>
      <c r="E289" s="18">
        <v>6480</v>
      </c>
      <c r="F289" s="19"/>
      <c r="J289" s="21"/>
      <c r="N289" s="21">
        <v>0.3</v>
      </c>
      <c r="O289" s="28">
        <v>8154</v>
      </c>
      <c r="P289" s="29" t="s">
        <v>67</v>
      </c>
      <c r="Q289" s="29" t="s">
        <v>458</v>
      </c>
      <c r="R289" s="23">
        <v>1</v>
      </c>
      <c r="S289" s="15" t="s">
        <v>39</v>
      </c>
      <c r="T289" s="15" t="s">
        <v>39</v>
      </c>
      <c r="U289" s="15" t="s">
        <v>39</v>
      </c>
      <c r="V289" s="15" t="s">
        <v>39</v>
      </c>
      <c r="W289" s="15" t="s">
        <v>39</v>
      </c>
      <c r="X289" s="15" t="s">
        <v>39</v>
      </c>
      <c r="Y289" s="25">
        <v>44371.471712963</v>
      </c>
      <c r="Z289" s="15" t="s">
        <v>39</v>
      </c>
    </row>
    <row r="290" ht="42.75" spans="1:26">
      <c r="A290" s="15">
        <v>3219</v>
      </c>
      <c r="B290" s="16" t="s">
        <v>46</v>
      </c>
      <c r="C290" s="16" t="s">
        <v>459</v>
      </c>
      <c r="D290" s="17">
        <v>0.004</v>
      </c>
      <c r="E290" s="18">
        <v>6480</v>
      </c>
      <c r="F290" s="19"/>
      <c r="J290" s="21"/>
      <c r="N290" s="21">
        <v>0.3</v>
      </c>
      <c r="O290" s="28">
        <v>8155</v>
      </c>
      <c r="P290" s="29" t="s">
        <v>46</v>
      </c>
      <c r="Q290" s="29" t="s">
        <v>460</v>
      </c>
      <c r="R290" s="23">
        <v>1</v>
      </c>
      <c r="S290" s="15"/>
      <c r="T290" s="15"/>
      <c r="U290" s="15"/>
      <c r="V290" s="15"/>
      <c r="W290" s="15"/>
      <c r="X290" s="15"/>
      <c r="Y290" s="25">
        <v>44365.4314699074</v>
      </c>
      <c r="Z290" s="15"/>
    </row>
    <row r="291" spans="1:26">
      <c r="A291" s="15">
        <v>3429</v>
      </c>
      <c r="B291" s="16" t="s">
        <v>29</v>
      </c>
      <c r="C291" s="16" t="s">
        <v>461</v>
      </c>
      <c r="D291" s="17">
        <v>0.004</v>
      </c>
      <c r="E291" s="18">
        <v>6480</v>
      </c>
      <c r="F291" s="19"/>
      <c r="J291" s="21"/>
      <c r="N291" s="21">
        <v>0.3</v>
      </c>
      <c r="O291" s="28">
        <v>8156</v>
      </c>
      <c r="P291" s="29" t="s">
        <v>29</v>
      </c>
      <c r="Q291" s="29" t="s">
        <v>462</v>
      </c>
      <c r="R291" s="23">
        <v>1</v>
      </c>
      <c r="S291" s="15" t="s">
        <v>39</v>
      </c>
      <c r="T291" s="15" t="s">
        <v>39</v>
      </c>
      <c r="U291" s="15" t="s">
        <v>39</v>
      </c>
      <c r="V291" s="15" t="s">
        <v>39</v>
      </c>
      <c r="W291" s="15" t="s">
        <v>39</v>
      </c>
      <c r="X291" s="15" t="s">
        <v>39</v>
      </c>
      <c r="Y291" s="25">
        <v>44371.471712963</v>
      </c>
      <c r="Z291" s="15" t="s">
        <v>39</v>
      </c>
    </row>
    <row r="292" spans="1:26">
      <c r="A292" s="15">
        <v>3217</v>
      </c>
      <c r="B292" s="16" t="s">
        <v>455</v>
      </c>
      <c r="C292" s="16" t="s">
        <v>463</v>
      </c>
      <c r="D292" s="17">
        <v>0.0075</v>
      </c>
      <c r="E292" s="18">
        <v>12150</v>
      </c>
      <c r="F292" s="19"/>
      <c r="J292" s="21">
        <v>0.3</v>
      </c>
      <c r="K292" s="7">
        <v>8230</v>
      </c>
      <c r="L292" s="8" t="s">
        <v>455</v>
      </c>
      <c r="M292" s="8" t="s">
        <v>464</v>
      </c>
      <c r="N292" s="21">
        <v>0.25</v>
      </c>
      <c r="O292" s="28">
        <v>8157</v>
      </c>
      <c r="P292" s="8" t="s">
        <v>455</v>
      </c>
      <c r="Q292" s="29" t="s">
        <v>465</v>
      </c>
      <c r="R292" s="23">
        <v>1</v>
      </c>
      <c r="S292" s="15"/>
      <c r="T292" s="15"/>
      <c r="U292" s="15"/>
      <c r="V292" s="15"/>
      <c r="W292" s="15"/>
      <c r="X292" s="15"/>
      <c r="Y292" s="25">
        <v>44365.4278472222</v>
      </c>
      <c r="Z292" s="15"/>
    </row>
    <row r="293" spans="1:26">
      <c r="A293" s="15">
        <v>3216</v>
      </c>
      <c r="B293" s="16" t="s">
        <v>455</v>
      </c>
      <c r="C293" s="16" t="s">
        <v>466</v>
      </c>
      <c r="D293" s="17">
        <v>0.0075</v>
      </c>
      <c r="E293" s="18">
        <v>12150</v>
      </c>
      <c r="F293" s="19"/>
      <c r="J293" s="21"/>
      <c r="N293" s="21">
        <v>0.25</v>
      </c>
      <c r="O293" s="28">
        <v>8158</v>
      </c>
      <c r="Q293" s="29" t="s">
        <v>467</v>
      </c>
      <c r="R293" s="23">
        <v>1</v>
      </c>
      <c r="S293" s="15"/>
      <c r="T293" s="15"/>
      <c r="U293" s="15"/>
      <c r="V293" s="15"/>
      <c r="W293" s="15"/>
      <c r="X293" s="15"/>
      <c r="Y293" s="25">
        <v>44365.4277777778</v>
      </c>
      <c r="Z293" s="15"/>
    </row>
    <row r="294" spans="1:26">
      <c r="A294" s="15">
        <v>3431</v>
      </c>
      <c r="B294" s="16" t="s">
        <v>67</v>
      </c>
      <c r="C294" s="16" t="s">
        <v>468</v>
      </c>
      <c r="D294" s="17">
        <v>0.0075</v>
      </c>
      <c r="E294" s="18">
        <v>12150</v>
      </c>
      <c r="F294" s="19"/>
      <c r="J294" s="21"/>
      <c r="N294" s="21">
        <v>0.25</v>
      </c>
      <c r="O294" s="28">
        <v>8159</v>
      </c>
      <c r="P294" s="29" t="s">
        <v>67</v>
      </c>
      <c r="Q294" s="29" t="s">
        <v>469</v>
      </c>
      <c r="R294" s="23">
        <v>1</v>
      </c>
      <c r="S294" s="15" t="s">
        <v>39</v>
      </c>
      <c r="T294" s="15" t="s">
        <v>39</v>
      </c>
      <c r="U294" s="15" t="s">
        <v>39</v>
      </c>
      <c r="V294" s="15" t="s">
        <v>39</v>
      </c>
      <c r="W294" s="15" t="s">
        <v>39</v>
      </c>
      <c r="X294" s="15" t="s">
        <v>39</v>
      </c>
      <c r="Y294" s="25">
        <v>44371.471712963</v>
      </c>
      <c r="Z294" s="15" t="s">
        <v>39</v>
      </c>
    </row>
    <row r="295" spans="1:26">
      <c r="A295" s="15">
        <v>3205</v>
      </c>
      <c r="B295" s="16" t="s">
        <v>58</v>
      </c>
      <c r="C295" s="16" t="s">
        <v>470</v>
      </c>
      <c r="D295" s="17">
        <v>0.0075</v>
      </c>
      <c r="E295" s="18">
        <v>12150</v>
      </c>
      <c r="F295" s="19"/>
      <c r="J295" s="21"/>
      <c r="N295" s="21">
        <v>0.25</v>
      </c>
      <c r="O295" s="28">
        <v>8160</v>
      </c>
      <c r="P295" s="29" t="s">
        <v>58</v>
      </c>
      <c r="Q295" s="29" t="s">
        <v>370</v>
      </c>
      <c r="R295" s="23">
        <v>1</v>
      </c>
      <c r="S295" s="15" t="s">
        <v>470</v>
      </c>
      <c r="T295" s="15"/>
      <c r="U295" s="15"/>
      <c r="V295" s="15"/>
      <c r="W295" s="15"/>
      <c r="X295" s="15"/>
      <c r="Y295" s="25">
        <v>44363.6544328704</v>
      </c>
      <c r="Z295" s="15"/>
    </row>
    <row r="296" spans="1:26">
      <c r="A296" s="15">
        <v>3286</v>
      </c>
      <c r="B296" s="16" t="s">
        <v>357</v>
      </c>
      <c r="C296" s="16" t="s">
        <v>471</v>
      </c>
      <c r="D296" s="17">
        <v>0.0075</v>
      </c>
      <c r="E296" s="18">
        <v>12150</v>
      </c>
      <c r="F296" s="19"/>
      <c r="J296" s="21">
        <v>0.125</v>
      </c>
      <c r="K296" s="7">
        <v>8231</v>
      </c>
      <c r="L296" s="8" t="s">
        <v>357</v>
      </c>
      <c r="M296" s="8" t="s">
        <v>472</v>
      </c>
      <c r="N296" s="21">
        <v>1</v>
      </c>
      <c r="O296" s="7">
        <v>8161</v>
      </c>
      <c r="P296" s="29" t="s">
        <v>357</v>
      </c>
      <c r="Q296" s="29" t="s">
        <v>473</v>
      </c>
      <c r="R296" s="23">
        <v>0.6</v>
      </c>
      <c r="S296" s="15"/>
      <c r="T296" s="15"/>
      <c r="U296" s="15"/>
      <c r="V296" s="15"/>
      <c r="W296" s="15"/>
      <c r="X296" s="15"/>
      <c r="Y296" s="25">
        <v>44365.6379050926</v>
      </c>
      <c r="Z296" s="15"/>
    </row>
    <row r="297" spans="1:26">
      <c r="A297" s="15">
        <v>3293</v>
      </c>
      <c r="B297" s="16" t="s">
        <v>474</v>
      </c>
      <c r="C297" s="16" t="s">
        <v>475</v>
      </c>
      <c r="D297" s="17">
        <v>0.00333333333333333</v>
      </c>
      <c r="E297" s="18">
        <v>5400</v>
      </c>
      <c r="F297" s="19"/>
      <c r="J297" s="21"/>
      <c r="N297" s="21"/>
      <c r="P297" s="8" t="s">
        <v>474</v>
      </c>
      <c r="Q297" s="29" t="s">
        <v>476</v>
      </c>
      <c r="R297" s="23">
        <f>1/6-0.1+0.2</f>
        <v>0.266666666666667</v>
      </c>
      <c r="S297" s="15"/>
      <c r="T297" s="15"/>
      <c r="U297" s="15"/>
      <c r="V297" s="15"/>
      <c r="W297" s="15"/>
      <c r="X297" s="15"/>
      <c r="Y297" s="25">
        <v>44365.6395833333</v>
      </c>
      <c r="Z297" s="15"/>
    </row>
    <row r="298" spans="1:26">
      <c r="A298" s="15">
        <v>3301</v>
      </c>
      <c r="B298" s="16" t="s">
        <v>46</v>
      </c>
      <c r="C298" s="16" t="s">
        <v>477</v>
      </c>
      <c r="D298" s="17">
        <v>0.00166666666666667</v>
      </c>
      <c r="E298" s="18">
        <v>2700</v>
      </c>
      <c r="F298" s="19"/>
      <c r="J298" s="21"/>
      <c r="N298" s="21"/>
      <c r="Q298" s="29" t="s">
        <v>478</v>
      </c>
      <c r="R298" s="23">
        <f>1/3-0.2</f>
        <v>0.133333333333333</v>
      </c>
      <c r="S298" s="15"/>
      <c r="T298" s="15"/>
      <c r="U298" s="15"/>
      <c r="V298" s="15"/>
      <c r="W298" s="15"/>
      <c r="X298" s="15"/>
      <c r="Y298" s="25">
        <v>44365.6434606481</v>
      </c>
      <c r="Z298" s="15"/>
    </row>
    <row r="299" spans="1:26">
      <c r="A299" s="15">
        <v>3287</v>
      </c>
      <c r="B299" s="16" t="s">
        <v>357</v>
      </c>
      <c r="C299" s="16" t="s">
        <v>479</v>
      </c>
      <c r="D299" s="17">
        <v>0.00833333333333333</v>
      </c>
      <c r="E299" s="18">
        <v>13500</v>
      </c>
      <c r="F299" s="19"/>
      <c r="J299" s="21">
        <v>0.0833333333333333</v>
      </c>
      <c r="K299" s="28">
        <v>8232</v>
      </c>
      <c r="L299" s="8" t="s">
        <v>357</v>
      </c>
      <c r="M299" s="29" t="s">
        <v>480</v>
      </c>
      <c r="N299" s="21">
        <v>1</v>
      </c>
      <c r="O299" s="28">
        <v>8162</v>
      </c>
      <c r="P299" s="29" t="s">
        <v>357</v>
      </c>
      <c r="Q299" s="29" t="s">
        <v>481</v>
      </c>
      <c r="R299" s="23">
        <v>1</v>
      </c>
      <c r="S299" s="15"/>
      <c r="T299" s="15"/>
      <c r="U299" s="15"/>
      <c r="V299" s="15"/>
      <c r="W299" s="15"/>
      <c r="X299" s="15"/>
      <c r="Y299" s="25">
        <v>44365.6380787037</v>
      </c>
      <c r="Z299" s="15"/>
    </row>
    <row r="300" spans="1:26">
      <c r="A300" s="15">
        <v>3289</v>
      </c>
      <c r="B300" s="16" t="s">
        <v>357</v>
      </c>
      <c r="C300" s="16" t="s">
        <v>482</v>
      </c>
      <c r="D300" s="17">
        <v>0.00375</v>
      </c>
      <c r="E300" s="18">
        <v>6075</v>
      </c>
      <c r="F300" s="19"/>
      <c r="J300" s="21">
        <v>0.15</v>
      </c>
      <c r="K300" s="7">
        <v>8233</v>
      </c>
      <c r="L300" s="8" t="s">
        <v>44</v>
      </c>
      <c r="M300" s="8" t="s">
        <v>483</v>
      </c>
      <c r="N300" s="21">
        <v>1</v>
      </c>
      <c r="O300" s="7">
        <v>8163</v>
      </c>
      <c r="P300" s="8" t="s">
        <v>44</v>
      </c>
      <c r="Q300" s="29" t="s">
        <v>484</v>
      </c>
      <c r="R300" s="23">
        <v>0.25</v>
      </c>
      <c r="S300" s="15"/>
      <c r="T300" s="15"/>
      <c r="U300" s="15"/>
      <c r="V300" s="15"/>
      <c r="W300" s="15"/>
      <c r="X300" s="15"/>
      <c r="Y300" s="25">
        <v>44365.638275463</v>
      </c>
      <c r="Z300" s="15"/>
    </row>
    <row r="301" spans="1:26">
      <c r="A301" s="15">
        <v>3295</v>
      </c>
      <c r="B301" s="16" t="s">
        <v>105</v>
      </c>
      <c r="C301" s="16" t="s">
        <v>485</v>
      </c>
      <c r="D301" s="17">
        <v>0.00225</v>
      </c>
      <c r="E301" s="18">
        <v>3645</v>
      </c>
      <c r="F301" s="19"/>
      <c r="J301" s="21"/>
      <c r="N301" s="21"/>
      <c r="Q301" s="29" t="s">
        <v>486</v>
      </c>
      <c r="R301" s="23">
        <v>0.15</v>
      </c>
      <c r="S301" s="15"/>
      <c r="T301" s="15"/>
      <c r="U301" s="15"/>
      <c r="V301" s="15"/>
      <c r="W301" s="15"/>
      <c r="X301" s="15"/>
      <c r="Y301" s="25">
        <v>44365.6417824074</v>
      </c>
      <c r="Z301" s="15"/>
    </row>
    <row r="302" ht="28.5" spans="1:26">
      <c r="A302" s="15">
        <v>3437</v>
      </c>
      <c r="B302" s="16" t="s">
        <v>44</v>
      </c>
      <c r="C302" s="16" t="s">
        <v>487</v>
      </c>
      <c r="D302" s="17">
        <v>0.009</v>
      </c>
      <c r="E302" s="18">
        <v>14580</v>
      </c>
      <c r="F302" s="19"/>
      <c r="J302" s="21"/>
      <c r="N302" s="21"/>
      <c r="Q302" s="29" t="s">
        <v>488</v>
      </c>
      <c r="R302" s="23">
        <v>0.6</v>
      </c>
      <c r="S302" s="15" t="s">
        <v>39</v>
      </c>
      <c r="T302" s="15" t="s">
        <v>39</v>
      </c>
      <c r="U302" s="15" t="s">
        <v>39</v>
      </c>
      <c r="V302" s="15" t="s">
        <v>39</v>
      </c>
      <c r="W302" s="15" t="s">
        <v>39</v>
      </c>
      <c r="X302" s="15" t="s">
        <v>39</v>
      </c>
      <c r="Y302" s="25">
        <v>44371.471724537</v>
      </c>
      <c r="Z302" s="15" t="s">
        <v>39</v>
      </c>
    </row>
    <row r="303" spans="1:26">
      <c r="A303" s="15">
        <v>3252</v>
      </c>
      <c r="B303" s="16" t="s">
        <v>34</v>
      </c>
      <c r="C303" s="16" t="s">
        <v>489</v>
      </c>
      <c r="D303" s="17">
        <v>0.00067375</v>
      </c>
      <c r="E303" s="18">
        <v>1091.475</v>
      </c>
      <c r="F303" s="19"/>
      <c r="J303" s="21">
        <v>0.116666666666667</v>
      </c>
      <c r="K303" s="7">
        <v>8234</v>
      </c>
      <c r="L303" s="8" t="s">
        <v>44</v>
      </c>
      <c r="M303" s="8" t="s">
        <v>490</v>
      </c>
      <c r="N303" s="21">
        <v>0.35</v>
      </c>
      <c r="O303" s="7">
        <v>8164</v>
      </c>
      <c r="P303" s="8" t="s">
        <v>44</v>
      </c>
      <c r="Q303" s="8" t="s">
        <v>491</v>
      </c>
      <c r="R303" s="23">
        <v>0.165</v>
      </c>
      <c r="S303" s="15"/>
      <c r="T303" s="15"/>
      <c r="U303" s="15"/>
      <c r="V303" s="15"/>
      <c r="W303" s="15"/>
      <c r="X303" s="15"/>
      <c r="Y303" s="25">
        <v>44365.5638773148</v>
      </c>
      <c r="Z303" s="15"/>
    </row>
    <row r="304" spans="1:26">
      <c r="A304" s="15">
        <v>3410</v>
      </c>
      <c r="B304" s="16" t="s">
        <v>73</v>
      </c>
      <c r="C304" s="16" t="s">
        <v>492</v>
      </c>
      <c r="D304" s="17">
        <v>0.000666944444444444</v>
      </c>
      <c r="E304" s="18">
        <v>1080.45</v>
      </c>
      <c r="F304" s="19"/>
      <c r="J304" s="21"/>
      <c r="N304" s="21"/>
      <c r="R304" s="23">
        <f>1/3-0.17</f>
        <v>0.163333333333333</v>
      </c>
      <c r="S304" s="15"/>
      <c r="T304" s="15"/>
      <c r="U304" s="24">
        <v>44233</v>
      </c>
      <c r="V304" s="24">
        <v>44333</v>
      </c>
      <c r="W304" s="15"/>
      <c r="X304" s="15"/>
      <c r="Y304" s="25">
        <v>44368.8271296296</v>
      </c>
      <c r="Z304" s="15"/>
    </row>
    <row r="305" spans="1:26">
      <c r="A305" s="15">
        <v>3411</v>
      </c>
      <c r="B305" s="16" t="s">
        <v>73</v>
      </c>
      <c r="C305" s="16" t="s">
        <v>493</v>
      </c>
      <c r="D305" s="17">
        <v>0.000615902777777777</v>
      </c>
      <c r="E305" s="18">
        <v>997.7625</v>
      </c>
      <c r="F305" s="19"/>
      <c r="J305" s="21"/>
      <c r="N305" s="21"/>
      <c r="R305" s="23">
        <f>1/3-0.17-0.01-0.0025</f>
        <v>0.150833333333333</v>
      </c>
      <c r="S305" s="15"/>
      <c r="T305" s="15"/>
      <c r="U305" s="24">
        <v>44233</v>
      </c>
      <c r="V305" s="24">
        <v>44333</v>
      </c>
      <c r="W305" s="15"/>
      <c r="X305" s="15"/>
      <c r="Y305" s="25">
        <v>44368.8277314815</v>
      </c>
      <c r="Z305" s="15"/>
    </row>
    <row r="306" spans="1:26">
      <c r="A306" s="15">
        <v>3440</v>
      </c>
      <c r="B306" s="16" t="s">
        <v>44</v>
      </c>
      <c r="C306" s="16" t="s">
        <v>494</v>
      </c>
      <c r="D306" s="17">
        <v>0.000973194444444444</v>
      </c>
      <c r="E306" s="18">
        <v>1576.575</v>
      </c>
      <c r="F306" s="19"/>
      <c r="J306" s="21"/>
      <c r="N306" s="21"/>
      <c r="R306" s="23">
        <f>1/3-0.17+0.075</f>
        <v>0.238333333333333</v>
      </c>
      <c r="S306" s="15" t="s">
        <v>39</v>
      </c>
      <c r="T306" s="15" t="s">
        <v>39</v>
      </c>
      <c r="U306" s="15" t="s">
        <v>39</v>
      </c>
      <c r="V306" s="15" t="s">
        <v>39</v>
      </c>
      <c r="W306" s="15" t="s">
        <v>39</v>
      </c>
      <c r="X306" s="15" t="s">
        <v>39</v>
      </c>
      <c r="Y306" s="25">
        <v>44371.4717361111</v>
      </c>
      <c r="Z306" s="15" t="s">
        <v>39</v>
      </c>
    </row>
    <row r="307" spans="1:26">
      <c r="A307" s="15">
        <v>3441</v>
      </c>
      <c r="B307" s="16" t="s">
        <v>29</v>
      </c>
      <c r="C307" s="16" t="s">
        <v>495</v>
      </c>
      <c r="D307" s="17">
        <v>0.00115354166666667</v>
      </c>
      <c r="E307" s="18">
        <v>1868.7375</v>
      </c>
      <c r="F307" s="19"/>
      <c r="J307" s="21"/>
      <c r="N307" s="21"/>
      <c r="R307" s="23">
        <v>0.2825</v>
      </c>
      <c r="S307" s="15" t="s">
        <v>39</v>
      </c>
      <c r="T307" s="15" t="s">
        <v>39</v>
      </c>
      <c r="U307" s="15" t="s">
        <v>39</v>
      </c>
      <c r="V307" s="15" t="s">
        <v>39</v>
      </c>
      <c r="W307" s="15" t="s">
        <v>39</v>
      </c>
      <c r="X307" s="15" t="s">
        <v>39</v>
      </c>
      <c r="Y307" s="25">
        <v>44371.4717361111</v>
      </c>
      <c r="Z307" s="15" t="s">
        <v>39</v>
      </c>
    </row>
    <row r="308" spans="1:26">
      <c r="A308" s="15">
        <v>3335</v>
      </c>
      <c r="B308" s="16" t="s">
        <v>157</v>
      </c>
      <c r="C308" s="16" t="s">
        <v>496</v>
      </c>
      <c r="D308" s="17">
        <v>0.000505555555555556</v>
      </c>
      <c r="E308" s="18">
        <v>819</v>
      </c>
      <c r="F308" s="19"/>
      <c r="J308" s="21"/>
      <c r="N308" s="21">
        <v>0.216666666666667</v>
      </c>
      <c r="O308" s="7">
        <v>8165</v>
      </c>
      <c r="P308" s="8" t="s">
        <v>157</v>
      </c>
      <c r="Q308" s="8" t="s">
        <v>362</v>
      </c>
      <c r="R308" s="23">
        <v>0.2</v>
      </c>
      <c r="S308" s="15"/>
      <c r="T308" s="15"/>
      <c r="U308" s="15"/>
      <c r="V308" s="15"/>
      <c r="W308" s="15"/>
      <c r="X308" s="15"/>
      <c r="Y308" s="25">
        <v>44367.5107291667</v>
      </c>
      <c r="Z308" s="15"/>
    </row>
    <row r="309" spans="1:26">
      <c r="A309" s="15">
        <v>3340</v>
      </c>
      <c r="B309" s="16" t="s">
        <v>157</v>
      </c>
      <c r="C309" s="16" t="s">
        <v>497</v>
      </c>
      <c r="D309" s="17">
        <v>0.000505555555555556</v>
      </c>
      <c r="E309" s="18">
        <v>819</v>
      </c>
      <c r="F309" s="19"/>
      <c r="J309" s="21"/>
      <c r="N309" s="21"/>
      <c r="R309" s="23">
        <v>0.2</v>
      </c>
      <c r="S309" s="15"/>
      <c r="T309" s="15"/>
      <c r="U309" s="15"/>
      <c r="V309" s="15"/>
      <c r="W309" s="15"/>
      <c r="X309" s="15"/>
      <c r="Y309" s="25">
        <v>44367.5124768519</v>
      </c>
      <c r="Z309" s="15"/>
    </row>
    <row r="310" spans="1:26">
      <c r="A310" s="15">
        <v>3341</v>
      </c>
      <c r="B310" s="16" t="s">
        <v>157</v>
      </c>
      <c r="C310" s="16" t="s">
        <v>498</v>
      </c>
      <c r="D310" s="17">
        <v>0.000428331944444444</v>
      </c>
      <c r="E310" s="18">
        <v>693.89775</v>
      </c>
      <c r="F310" s="19"/>
      <c r="J310" s="21"/>
      <c r="N310" s="21"/>
      <c r="R310" s="23">
        <v>0.16945</v>
      </c>
      <c r="S310" s="15"/>
      <c r="T310" s="15"/>
      <c r="U310" s="15"/>
      <c r="V310" s="15"/>
      <c r="W310" s="15"/>
      <c r="X310" s="15"/>
      <c r="Y310" s="25">
        <v>44367.5126851852</v>
      </c>
      <c r="Z310" s="15"/>
    </row>
    <row r="311" spans="1:26">
      <c r="A311" s="15">
        <v>3346</v>
      </c>
      <c r="B311" s="16" t="s">
        <v>157</v>
      </c>
      <c r="C311" s="16" t="s">
        <v>499</v>
      </c>
      <c r="D311" s="17">
        <v>0.000428331944444444</v>
      </c>
      <c r="E311" s="18">
        <v>693.89775</v>
      </c>
      <c r="F311" s="19"/>
      <c r="J311" s="21"/>
      <c r="N311" s="21"/>
      <c r="R311" s="23">
        <v>0.16945</v>
      </c>
      <c r="S311" s="15"/>
      <c r="T311" s="15"/>
      <c r="U311" s="15"/>
      <c r="V311" s="15"/>
      <c r="W311" s="15"/>
      <c r="X311" s="15"/>
      <c r="Y311" s="25">
        <v>44367.5169907407</v>
      </c>
      <c r="Z311" s="15"/>
    </row>
    <row r="312" spans="1:26">
      <c r="A312" s="15">
        <v>3392</v>
      </c>
      <c r="B312" s="16" t="s">
        <v>34</v>
      </c>
      <c r="C312" s="16" t="s">
        <v>500</v>
      </c>
      <c r="D312" s="17">
        <v>0.000330001388888889</v>
      </c>
      <c r="E312" s="18">
        <v>534.60225</v>
      </c>
      <c r="F312" s="19"/>
      <c r="J312" s="21"/>
      <c r="N312" s="21"/>
      <c r="R312" s="23">
        <v>0.13055</v>
      </c>
      <c r="S312" s="15"/>
      <c r="T312" s="15"/>
      <c r="U312" s="15"/>
      <c r="V312" s="15"/>
      <c r="W312" s="15"/>
      <c r="X312" s="15"/>
      <c r="Y312" s="25">
        <v>44368.6023032407</v>
      </c>
      <c r="Z312" s="15"/>
    </row>
    <row r="313" spans="1:26">
      <c r="A313" s="15">
        <v>3402</v>
      </c>
      <c r="B313" s="16" t="s">
        <v>73</v>
      </c>
      <c r="C313" s="16" t="s">
        <v>501</v>
      </c>
      <c r="D313" s="17">
        <v>0.000330001388888889</v>
      </c>
      <c r="E313" s="18">
        <v>534.60225</v>
      </c>
      <c r="F313" s="19"/>
      <c r="J313" s="21"/>
      <c r="N313" s="21"/>
      <c r="R313" s="23">
        <v>0.13055</v>
      </c>
      <c r="S313" s="15"/>
      <c r="T313" s="15"/>
      <c r="U313" s="24">
        <v>44233</v>
      </c>
      <c r="V313" s="24">
        <v>44333</v>
      </c>
      <c r="W313" s="15"/>
      <c r="X313" s="15"/>
      <c r="Y313" s="25">
        <v>44368.8101388889</v>
      </c>
      <c r="Z313" s="15"/>
    </row>
    <row r="314" spans="1:26">
      <c r="A314" s="15">
        <v>3618</v>
      </c>
      <c r="B314" s="16" t="s">
        <v>44</v>
      </c>
      <c r="C314" s="16" t="s">
        <v>502</v>
      </c>
      <c r="D314" s="17">
        <v>0.00252777777777778</v>
      </c>
      <c r="E314" s="18">
        <v>4095</v>
      </c>
      <c r="F314" s="19"/>
      <c r="J314" s="21"/>
      <c r="N314" s="21">
        <v>0.216666666666667</v>
      </c>
      <c r="O314" s="28">
        <v>8166</v>
      </c>
      <c r="P314" s="29" t="s">
        <v>44</v>
      </c>
      <c r="Q314" s="29" t="s">
        <v>503</v>
      </c>
      <c r="R314" s="23">
        <v>1</v>
      </c>
      <c r="S314" s="15"/>
      <c r="T314" s="15"/>
      <c r="U314" s="15"/>
      <c r="V314" s="15"/>
      <c r="W314" s="15"/>
      <c r="X314" s="15"/>
      <c r="Y314" s="25"/>
      <c r="Z314" s="15"/>
    </row>
    <row r="315" spans="1:26">
      <c r="A315" s="15">
        <v>3253</v>
      </c>
      <c r="B315" s="16" t="s">
        <v>34</v>
      </c>
      <c r="C315" s="16" t="s">
        <v>504</v>
      </c>
      <c r="D315" s="17">
        <v>0.000252777777777778</v>
      </c>
      <c r="E315" s="18">
        <v>409.5</v>
      </c>
      <c r="F315" s="19"/>
      <c r="J315" s="21"/>
      <c r="N315" s="21">
        <v>0.216666666666667</v>
      </c>
      <c r="O315" s="7">
        <v>8167</v>
      </c>
      <c r="P315" s="8" t="s">
        <v>114</v>
      </c>
      <c r="Q315" s="8" t="s">
        <v>505</v>
      </c>
      <c r="R315" s="23">
        <v>0.1</v>
      </c>
      <c r="S315" s="15"/>
      <c r="T315" s="15"/>
      <c r="U315" s="15"/>
      <c r="V315" s="15"/>
      <c r="W315" s="15"/>
      <c r="X315" s="15"/>
      <c r="Y315" s="25">
        <v>44365.5640046296</v>
      </c>
      <c r="Z315" s="15"/>
    </row>
    <row r="316" spans="1:26">
      <c r="A316" s="15">
        <v>3442</v>
      </c>
      <c r="B316" s="16" t="s">
        <v>114</v>
      </c>
      <c r="C316" s="16" t="s">
        <v>506</v>
      </c>
      <c r="D316" s="17">
        <v>0.002275</v>
      </c>
      <c r="E316" s="18">
        <v>3685.5</v>
      </c>
      <c r="F316" s="19"/>
      <c r="J316" s="21"/>
      <c r="N316" s="21"/>
      <c r="R316" s="23">
        <v>0.9</v>
      </c>
      <c r="S316" s="15" t="s">
        <v>39</v>
      </c>
      <c r="T316" s="15" t="s">
        <v>39</v>
      </c>
      <c r="U316" s="15" t="s">
        <v>39</v>
      </c>
      <c r="V316" s="15" t="s">
        <v>39</v>
      </c>
      <c r="W316" s="15" t="s">
        <v>39</v>
      </c>
      <c r="X316" s="15" t="s">
        <v>39</v>
      </c>
      <c r="Y316" s="25">
        <v>44371.4717361111</v>
      </c>
      <c r="Z316" s="15" t="s">
        <v>39</v>
      </c>
    </row>
    <row r="317" spans="1:26">
      <c r="A317" s="15">
        <v>3290</v>
      </c>
      <c r="B317" s="16" t="s">
        <v>357</v>
      </c>
      <c r="C317" s="16" t="s">
        <v>507</v>
      </c>
      <c r="D317" s="17">
        <v>0.00458333333333333</v>
      </c>
      <c r="E317" s="18">
        <v>7425</v>
      </c>
      <c r="F317" s="19"/>
      <c r="J317" s="21">
        <v>0.0916666666666667</v>
      </c>
      <c r="K317" s="7">
        <v>8235</v>
      </c>
      <c r="L317" s="8" t="s">
        <v>357</v>
      </c>
      <c r="M317" s="8" t="s">
        <v>508</v>
      </c>
      <c r="N317" s="21">
        <v>1</v>
      </c>
      <c r="O317" s="7">
        <v>8168</v>
      </c>
      <c r="P317" s="8" t="s">
        <v>357</v>
      </c>
      <c r="Q317" s="29" t="s">
        <v>509</v>
      </c>
      <c r="R317" s="23">
        <v>0.5</v>
      </c>
      <c r="S317" s="15"/>
      <c r="T317" s="15"/>
      <c r="U317" s="15"/>
      <c r="V317" s="15"/>
      <c r="W317" s="15"/>
      <c r="X317" s="15"/>
      <c r="Y317" s="25">
        <v>44365.6385185185</v>
      </c>
      <c r="Z317" s="15"/>
    </row>
    <row r="318" spans="1:26">
      <c r="A318" s="15">
        <v>3294</v>
      </c>
      <c r="B318" s="16" t="s">
        <v>510</v>
      </c>
      <c r="C318" s="16" t="s">
        <v>511</v>
      </c>
      <c r="D318" s="17">
        <v>0.00320833333333333</v>
      </c>
      <c r="E318" s="18">
        <v>5197.5</v>
      </c>
      <c r="F318" s="19"/>
      <c r="J318" s="21"/>
      <c r="N318" s="21"/>
      <c r="Q318" s="29" t="s">
        <v>512</v>
      </c>
      <c r="R318" s="23">
        <v>0.35</v>
      </c>
      <c r="S318" s="15"/>
      <c r="T318" s="15"/>
      <c r="U318" s="15"/>
      <c r="V318" s="15"/>
      <c r="W318" s="15"/>
      <c r="X318" s="15"/>
      <c r="Y318" s="25">
        <v>44365.640162037</v>
      </c>
      <c r="Z318" s="15"/>
    </row>
    <row r="319" spans="1:26">
      <c r="A319" s="15">
        <v>3296</v>
      </c>
      <c r="B319" s="16" t="s">
        <v>105</v>
      </c>
      <c r="C319" s="16" t="s">
        <v>513</v>
      </c>
      <c r="D319" s="17">
        <v>0.001375</v>
      </c>
      <c r="E319" s="18">
        <v>2227.5</v>
      </c>
      <c r="F319" s="19"/>
      <c r="J319" s="21"/>
      <c r="N319" s="21"/>
      <c r="Q319" s="29" t="s">
        <v>514</v>
      </c>
      <c r="R319" s="23">
        <v>0.15</v>
      </c>
      <c r="S319" s="15"/>
      <c r="T319" s="15"/>
      <c r="U319" s="15"/>
      <c r="V319" s="15"/>
      <c r="W319" s="15"/>
      <c r="X319" s="15"/>
      <c r="Y319" s="25">
        <v>44365.6418865741</v>
      </c>
      <c r="Z319" s="15"/>
    </row>
    <row r="320" spans="1:26">
      <c r="A320" s="15">
        <v>3215</v>
      </c>
      <c r="B320" s="16" t="s">
        <v>455</v>
      </c>
      <c r="C320" s="16" t="s">
        <v>515</v>
      </c>
      <c r="D320" s="17">
        <v>0.00348094016666667</v>
      </c>
      <c r="E320" s="18">
        <v>5639.12307</v>
      </c>
      <c r="F320" s="19">
        <v>0.103777777777778</v>
      </c>
      <c r="G320" s="7">
        <v>8309</v>
      </c>
      <c r="H320" s="8" t="s">
        <v>34</v>
      </c>
      <c r="I320" s="9" t="s">
        <v>516</v>
      </c>
      <c r="J320" s="21">
        <v>0.35</v>
      </c>
      <c r="K320" s="7">
        <v>8236</v>
      </c>
      <c r="L320" s="8" t="s">
        <v>34</v>
      </c>
      <c r="M320" s="8" t="s">
        <v>517</v>
      </c>
      <c r="N320" s="21">
        <v>0.3</v>
      </c>
      <c r="O320" s="7">
        <v>8169</v>
      </c>
      <c r="P320" s="8" t="s">
        <v>40</v>
      </c>
      <c r="Q320" s="8" t="s">
        <v>518</v>
      </c>
      <c r="R320" s="23">
        <v>0.31945</v>
      </c>
      <c r="S320" s="15"/>
      <c r="T320" s="15"/>
      <c r="U320" s="15"/>
      <c r="V320" s="15"/>
      <c r="W320" s="15"/>
      <c r="X320" s="15"/>
      <c r="Y320" s="25">
        <v>44365.4276273148</v>
      </c>
      <c r="Z320" s="15"/>
    </row>
    <row r="321" spans="1:26">
      <c r="A321" s="15">
        <v>3254</v>
      </c>
      <c r="B321" s="16" t="s">
        <v>34</v>
      </c>
      <c r="C321" s="16" t="s">
        <v>519</v>
      </c>
      <c r="D321" s="17">
        <v>0.0016345</v>
      </c>
      <c r="E321" s="18">
        <v>2647.89</v>
      </c>
      <c r="F321" s="19"/>
      <c r="J321" s="21"/>
      <c r="N321" s="21"/>
      <c r="R321" s="23">
        <v>0.15</v>
      </c>
      <c r="S321" s="15"/>
      <c r="T321" s="15"/>
      <c r="U321" s="15"/>
      <c r="V321" s="15"/>
      <c r="W321" s="15"/>
      <c r="X321" s="15"/>
      <c r="Y321" s="25">
        <v>44365.5641666667</v>
      </c>
      <c r="Z321" s="15"/>
    </row>
    <row r="322" spans="1:26">
      <c r="A322" s="15">
        <v>3260</v>
      </c>
      <c r="B322" s="16" t="s">
        <v>34</v>
      </c>
      <c r="C322" s="16" t="s">
        <v>520</v>
      </c>
      <c r="D322" s="17">
        <v>0.00142255983333333</v>
      </c>
      <c r="E322" s="18">
        <v>2304.54693</v>
      </c>
      <c r="F322" s="19"/>
      <c r="J322" s="21"/>
      <c r="N322" s="21"/>
      <c r="R322" s="23">
        <v>0.13055</v>
      </c>
      <c r="S322" s="15"/>
      <c r="T322" s="15"/>
      <c r="U322" s="15"/>
      <c r="V322" s="15"/>
      <c r="W322" s="15"/>
      <c r="X322" s="15"/>
      <c r="Y322" s="25">
        <v>44365.5649421296</v>
      </c>
      <c r="Z322" s="15"/>
    </row>
    <row r="323" spans="1:26">
      <c r="A323" s="15">
        <v>3604</v>
      </c>
      <c r="B323" s="16" t="s">
        <v>40</v>
      </c>
      <c r="C323" s="16" t="s">
        <v>521</v>
      </c>
      <c r="D323" s="17">
        <v>0.00435866666666667</v>
      </c>
      <c r="E323" s="18">
        <v>7061.04</v>
      </c>
      <c r="F323" s="19"/>
      <c r="J323" s="21"/>
      <c r="N323" s="21"/>
      <c r="R323" s="23">
        <v>0.4</v>
      </c>
      <c r="S323" s="15"/>
      <c r="T323" s="15"/>
      <c r="U323" s="15"/>
      <c r="V323" s="15"/>
      <c r="W323" s="15"/>
      <c r="X323" s="15"/>
      <c r="Y323" s="25">
        <v>44371.8968518519</v>
      </c>
      <c r="Z323" s="15"/>
    </row>
    <row r="324" spans="1:26">
      <c r="A324" s="15">
        <v>3263</v>
      </c>
      <c r="B324" s="16" t="s">
        <v>34</v>
      </c>
      <c r="C324" s="16" t="s">
        <v>522</v>
      </c>
      <c r="D324" s="17">
        <v>0.00454027777777778</v>
      </c>
      <c r="E324" s="18">
        <v>7355.25</v>
      </c>
      <c r="F324" s="19"/>
      <c r="J324" s="21"/>
      <c r="N324" s="21">
        <v>0.166666666666667</v>
      </c>
      <c r="O324" s="7">
        <v>8170</v>
      </c>
      <c r="P324" s="8" t="s">
        <v>34</v>
      </c>
      <c r="Q324" s="8" t="s">
        <v>523</v>
      </c>
      <c r="R324" s="23">
        <v>0.75</v>
      </c>
      <c r="S324" s="15"/>
      <c r="T324" s="15"/>
      <c r="U324" s="15"/>
      <c r="V324" s="15"/>
      <c r="W324" s="15"/>
      <c r="X324" s="15"/>
      <c r="Y324" s="25">
        <v>44365.5652314815</v>
      </c>
      <c r="Z324" s="15"/>
    </row>
    <row r="325" spans="1:26">
      <c r="A325" s="15">
        <v>3342</v>
      </c>
      <c r="B325" s="16" t="s">
        <v>157</v>
      </c>
      <c r="C325" s="16" t="s">
        <v>524</v>
      </c>
      <c r="D325" s="17">
        <v>0.000504475308641975</v>
      </c>
      <c r="E325" s="18">
        <v>817.25</v>
      </c>
      <c r="F325" s="19"/>
      <c r="J325" s="21"/>
      <c r="N325" s="21"/>
      <c r="R325" s="23">
        <f>1/3-0.25</f>
        <v>0.0833333333333333</v>
      </c>
      <c r="S325" s="15"/>
      <c r="T325" s="15"/>
      <c r="U325" s="15"/>
      <c r="V325" s="15"/>
      <c r="W325" s="15"/>
      <c r="X325" s="15"/>
      <c r="Y325" s="25">
        <v>44367.5137384259</v>
      </c>
      <c r="Z325" s="15"/>
    </row>
    <row r="326" spans="1:26">
      <c r="A326" s="15">
        <v>3354</v>
      </c>
      <c r="B326" s="16" t="s">
        <v>27</v>
      </c>
      <c r="C326" s="16" t="s">
        <v>525</v>
      </c>
      <c r="D326" s="17">
        <v>0.000504475308641975</v>
      </c>
      <c r="E326" s="18">
        <v>817.25</v>
      </c>
      <c r="F326" s="19"/>
      <c r="J326" s="21"/>
      <c r="N326" s="21"/>
      <c r="R326" s="23">
        <f>1/3-0.25</f>
        <v>0.0833333333333333</v>
      </c>
      <c r="S326" s="15"/>
      <c r="T326" s="15"/>
      <c r="U326" s="15"/>
      <c r="V326" s="15"/>
      <c r="W326" s="15"/>
      <c r="X326" s="15"/>
      <c r="Y326" s="25">
        <v>44367.522974537</v>
      </c>
      <c r="Z326" s="15"/>
    </row>
    <row r="327" spans="1:26">
      <c r="A327" s="15">
        <v>3355</v>
      </c>
      <c r="B327" s="16" t="s">
        <v>27</v>
      </c>
      <c r="C327" s="16" t="s">
        <v>526</v>
      </c>
      <c r="D327" s="17">
        <v>0.000504475308641975</v>
      </c>
      <c r="E327" s="18">
        <v>817.25</v>
      </c>
      <c r="F327" s="19"/>
      <c r="J327" s="21"/>
      <c r="N327" s="21"/>
      <c r="R327" s="23">
        <f>1/3-0.25</f>
        <v>0.0833333333333333</v>
      </c>
      <c r="S327" s="15"/>
      <c r="T327" s="15"/>
      <c r="U327" s="15"/>
      <c r="V327" s="15"/>
      <c r="W327" s="15"/>
      <c r="X327" s="15"/>
      <c r="Y327" s="25">
        <v>44367.5231828704</v>
      </c>
      <c r="Z327" s="15"/>
    </row>
    <row r="328" spans="1:26">
      <c r="A328" s="15">
        <v>3237</v>
      </c>
      <c r="B328" s="16" t="s">
        <v>29</v>
      </c>
      <c r="C328" s="16" t="s">
        <v>527</v>
      </c>
      <c r="D328" s="17">
        <v>0.00267439176954732</v>
      </c>
      <c r="E328" s="18">
        <v>4332.51466666666</v>
      </c>
      <c r="F328" s="19"/>
      <c r="J328" s="21"/>
      <c r="N328" s="21">
        <v>0.233333333333333</v>
      </c>
      <c r="O328" s="7">
        <v>8171</v>
      </c>
      <c r="P328" s="8" t="s">
        <v>29</v>
      </c>
      <c r="Q328" s="8" t="s">
        <v>528</v>
      </c>
      <c r="R328" s="23">
        <f>5/9-0.24</f>
        <v>0.315555555555556</v>
      </c>
      <c r="S328" s="15"/>
      <c r="T328" s="15"/>
      <c r="U328" s="15"/>
      <c r="V328" s="15"/>
      <c r="W328" s="15"/>
      <c r="X328" s="15"/>
      <c r="Y328" s="25">
        <v>44365.4965046296</v>
      </c>
      <c r="Z328" s="15"/>
    </row>
    <row r="329" spans="1:26">
      <c r="A329" s="15">
        <v>3255</v>
      </c>
      <c r="B329" s="16" t="s">
        <v>34</v>
      </c>
      <c r="C329" s="16" t="s">
        <v>529</v>
      </c>
      <c r="D329" s="17">
        <v>0.00163853580246913</v>
      </c>
      <c r="E329" s="18">
        <v>2654.428</v>
      </c>
      <c r="F329" s="19"/>
      <c r="J329" s="21"/>
      <c r="N329" s="21"/>
      <c r="R329" s="23">
        <f>1/3-0.14</f>
        <v>0.193333333333333</v>
      </c>
      <c r="S329" s="15"/>
      <c r="T329" s="15"/>
      <c r="U329" s="15"/>
      <c r="V329" s="15"/>
      <c r="W329" s="15"/>
      <c r="X329" s="15"/>
      <c r="Y329" s="25">
        <v>44365.5642939815</v>
      </c>
      <c r="Z329" s="15"/>
    </row>
    <row r="330" spans="1:26">
      <c r="A330" s="15">
        <v>3258</v>
      </c>
      <c r="B330" s="16" t="s">
        <v>34</v>
      </c>
      <c r="C330" s="16" t="s">
        <v>530</v>
      </c>
      <c r="D330" s="17">
        <v>0.00140311399176955</v>
      </c>
      <c r="E330" s="18">
        <v>2273.04466666667</v>
      </c>
      <c r="F330" s="19"/>
      <c r="J330" s="21"/>
      <c r="N330" s="21"/>
      <c r="R330" s="23">
        <f>5/9-0.24-0.15</f>
        <v>0.165555555555556</v>
      </c>
      <c r="S330" s="15"/>
      <c r="T330" s="15"/>
      <c r="U330" s="15"/>
      <c r="V330" s="15"/>
      <c r="W330" s="15"/>
      <c r="X330" s="15"/>
      <c r="Y330" s="25">
        <v>44365.5647222222</v>
      </c>
      <c r="Z330" s="15"/>
    </row>
    <row r="331" spans="1:26">
      <c r="A331" s="15">
        <v>3603</v>
      </c>
      <c r="B331" s="16" t="s">
        <v>40</v>
      </c>
      <c r="C331" s="16" t="s">
        <v>531</v>
      </c>
      <c r="D331" s="17">
        <v>0.00121477654320988</v>
      </c>
      <c r="E331" s="18">
        <v>1967.938</v>
      </c>
      <c r="F331" s="19"/>
      <c r="J331" s="21"/>
      <c r="N331" s="21"/>
      <c r="R331" s="23">
        <f>1/3-0.14-0.05</f>
        <v>0.143333333333333</v>
      </c>
      <c r="S331" s="15"/>
      <c r="T331" s="15"/>
      <c r="U331" s="15"/>
      <c r="V331" s="15"/>
      <c r="W331" s="15"/>
      <c r="X331" s="15"/>
      <c r="Y331" s="25">
        <v>44371.8967939815</v>
      </c>
      <c r="Z331" s="15"/>
    </row>
    <row r="332" spans="1:26">
      <c r="A332" s="15">
        <v>3605</v>
      </c>
      <c r="B332" s="16" t="s">
        <v>40</v>
      </c>
      <c r="C332" s="16" t="s">
        <v>532</v>
      </c>
      <c r="D332" s="17">
        <v>0.0015443670781893</v>
      </c>
      <c r="E332" s="18">
        <v>2501.87466666667</v>
      </c>
      <c r="F332" s="19"/>
      <c r="J332" s="21"/>
      <c r="N332" s="21"/>
      <c r="R332" s="23">
        <f>2/9-0.04</f>
        <v>0.182222222222222</v>
      </c>
      <c r="S332" s="15"/>
      <c r="T332" s="15"/>
      <c r="U332" s="15"/>
      <c r="V332" s="15"/>
      <c r="W332" s="15"/>
      <c r="X332" s="15"/>
      <c r="Y332" s="25">
        <v>44371.8969097222</v>
      </c>
      <c r="Z332" s="15"/>
    </row>
    <row r="333" spans="1:26">
      <c r="A333" s="15">
        <v>3257</v>
      </c>
      <c r="B333" s="16" t="s">
        <v>34</v>
      </c>
      <c r="C333" s="16" t="s">
        <v>533</v>
      </c>
      <c r="D333" s="17">
        <v>0.00208852777777778</v>
      </c>
      <c r="E333" s="18">
        <v>3383.415</v>
      </c>
      <c r="F333" s="19"/>
      <c r="J333" s="21"/>
      <c r="N333" s="21">
        <v>0.1</v>
      </c>
      <c r="O333" s="7">
        <v>8172</v>
      </c>
      <c r="P333" s="8" t="s">
        <v>34</v>
      </c>
      <c r="Q333" s="8" t="s">
        <v>534</v>
      </c>
      <c r="R333" s="23">
        <v>0.575</v>
      </c>
      <c r="S333" s="15"/>
      <c r="T333" s="15"/>
      <c r="U333" s="15"/>
      <c r="V333" s="15"/>
      <c r="W333" s="15"/>
      <c r="X333" s="15"/>
      <c r="Y333" s="25">
        <v>44365.5645717593</v>
      </c>
      <c r="Z333" s="15"/>
    </row>
    <row r="334" spans="1:26">
      <c r="A334" s="15">
        <v>3356</v>
      </c>
      <c r="B334" s="16" t="s">
        <v>27</v>
      </c>
      <c r="C334" s="16" t="s">
        <v>535</v>
      </c>
      <c r="D334" s="17">
        <v>0.000726444444444444</v>
      </c>
      <c r="E334" s="18">
        <v>1176.84</v>
      </c>
      <c r="F334" s="19"/>
      <c r="J334" s="21"/>
      <c r="N334" s="21"/>
      <c r="R334" s="23">
        <v>0.2</v>
      </c>
      <c r="S334" s="15"/>
      <c r="T334" s="15"/>
      <c r="U334" s="15"/>
      <c r="V334" s="15"/>
      <c r="W334" s="15"/>
      <c r="X334" s="15"/>
      <c r="Y334" s="25">
        <v>44367.5232986111</v>
      </c>
      <c r="Z334" s="15"/>
    </row>
    <row r="335" spans="1:26">
      <c r="A335" s="15">
        <v>3357</v>
      </c>
      <c r="B335" s="16" t="s">
        <v>27</v>
      </c>
      <c r="C335" s="16" t="s">
        <v>536</v>
      </c>
      <c r="D335" s="17">
        <v>0.000181611111111111</v>
      </c>
      <c r="E335" s="18">
        <v>294.21</v>
      </c>
      <c r="F335" s="19"/>
      <c r="J335" s="21"/>
      <c r="N335" s="21"/>
      <c r="R335" s="23">
        <v>0.05</v>
      </c>
      <c r="S335" s="15"/>
      <c r="T335" s="15"/>
      <c r="U335" s="15"/>
      <c r="V335" s="15"/>
      <c r="W335" s="15"/>
      <c r="X335" s="15"/>
      <c r="Y335" s="25">
        <v>44367.5234143519</v>
      </c>
      <c r="Z335" s="15"/>
    </row>
    <row r="336" spans="1:26">
      <c r="A336" s="15">
        <v>3358</v>
      </c>
      <c r="B336" s="16" t="s">
        <v>27</v>
      </c>
      <c r="C336" s="16" t="s">
        <v>537</v>
      </c>
      <c r="D336" s="17">
        <v>0.000272416666666667</v>
      </c>
      <c r="E336" s="18">
        <v>441.315</v>
      </c>
      <c r="F336" s="19"/>
      <c r="J336" s="21"/>
      <c r="N336" s="21"/>
      <c r="R336" s="23">
        <v>0.075</v>
      </c>
      <c r="S336" s="15"/>
      <c r="T336" s="15"/>
      <c r="U336" s="15"/>
      <c r="V336" s="15"/>
      <c r="W336" s="15"/>
      <c r="X336" s="15"/>
      <c r="Y336" s="25">
        <v>44367.5235069444</v>
      </c>
      <c r="Z336" s="15"/>
    </row>
    <row r="337" spans="1:26">
      <c r="A337" s="15">
        <v>3359</v>
      </c>
      <c r="B337" s="16" t="s">
        <v>27</v>
      </c>
      <c r="C337" s="16" t="s">
        <v>538</v>
      </c>
      <c r="D337" s="17">
        <v>0.000363222222222222</v>
      </c>
      <c r="E337" s="18">
        <v>588.42</v>
      </c>
      <c r="F337" s="19"/>
      <c r="J337" s="21"/>
      <c r="N337" s="21"/>
      <c r="R337" s="23">
        <v>0.1</v>
      </c>
      <c r="S337" s="15"/>
      <c r="T337" s="15"/>
      <c r="U337" s="15"/>
      <c r="V337" s="15"/>
      <c r="W337" s="15"/>
      <c r="X337" s="15"/>
      <c r="Y337" s="25">
        <v>44367.5236226852</v>
      </c>
      <c r="Z337" s="15"/>
    </row>
    <row r="338" spans="1:26">
      <c r="A338" s="15">
        <v>3236</v>
      </c>
      <c r="B338" s="16" t="s">
        <v>29</v>
      </c>
      <c r="C338" s="16" t="s">
        <v>539</v>
      </c>
      <c r="D338" s="17">
        <v>0.00108966666666667</v>
      </c>
      <c r="E338" s="18">
        <v>1765.26</v>
      </c>
      <c r="F338" s="19"/>
      <c r="J338" s="21"/>
      <c r="N338" s="21">
        <v>0.2</v>
      </c>
      <c r="O338" s="7">
        <v>8173</v>
      </c>
      <c r="P338" s="8" t="s">
        <v>29</v>
      </c>
      <c r="Q338" s="8" t="s">
        <v>540</v>
      </c>
      <c r="R338" s="23">
        <v>0.15</v>
      </c>
      <c r="S338" s="15"/>
      <c r="T338" s="15"/>
      <c r="U338" s="15"/>
      <c r="V338" s="15"/>
      <c r="W338" s="15"/>
      <c r="X338" s="15"/>
      <c r="Y338" s="25">
        <v>44365.4961689815</v>
      </c>
      <c r="Z338" s="15"/>
    </row>
    <row r="339" spans="1:26">
      <c r="A339" s="15">
        <v>3259</v>
      </c>
      <c r="B339" s="16" t="s">
        <v>34</v>
      </c>
      <c r="C339" s="16" t="s">
        <v>541</v>
      </c>
      <c r="D339" s="17">
        <v>0.00145288888888889</v>
      </c>
      <c r="E339" s="18">
        <v>2353.68</v>
      </c>
      <c r="F339" s="19"/>
      <c r="J339" s="21"/>
      <c r="N339" s="21"/>
      <c r="R339" s="23">
        <v>0.2</v>
      </c>
      <c r="S339" s="15"/>
      <c r="T339" s="15"/>
      <c r="U339" s="15"/>
      <c r="V339" s="15"/>
      <c r="W339" s="15"/>
      <c r="X339" s="15"/>
      <c r="Y339" s="25">
        <v>44365.5648148148</v>
      </c>
      <c r="Z339" s="15"/>
    </row>
    <row r="340" spans="1:26">
      <c r="A340" s="15">
        <v>3279</v>
      </c>
      <c r="B340" s="16" t="s">
        <v>34</v>
      </c>
      <c r="C340" s="16" t="s">
        <v>542</v>
      </c>
      <c r="D340" s="17">
        <v>0.00217933333333333</v>
      </c>
      <c r="E340" s="18">
        <v>3530.52</v>
      </c>
      <c r="F340" s="19"/>
      <c r="J340" s="21"/>
      <c r="N340" s="21"/>
      <c r="R340" s="23">
        <v>0.3</v>
      </c>
      <c r="S340" s="15" t="s">
        <v>543</v>
      </c>
      <c r="T340" s="15"/>
      <c r="U340" s="15"/>
      <c r="V340" s="15"/>
      <c r="W340" s="15"/>
      <c r="X340" s="15"/>
      <c r="Y340" s="25">
        <v>44365.5705555556</v>
      </c>
      <c r="Z340" s="15"/>
    </row>
    <row r="341" spans="1:26">
      <c r="A341" s="15">
        <v>3423</v>
      </c>
      <c r="B341" s="16" t="s">
        <v>29</v>
      </c>
      <c r="C341" s="16" t="s">
        <v>544</v>
      </c>
      <c r="D341" s="17">
        <v>0.00108966666666667</v>
      </c>
      <c r="E341" s="18">
        <v>1765.26</v>
      </c>
      <c r="F341" s="19"/>
      <c r="J341" s="21"/>
      <c r="N341" s="21"/>
      <c r="R341" s="23">
        <v>0.15</v>
      </c>
      <c r="S341" s="15" t="s">
        <v>39</v>
      </c>
      <c r="T341" s="15" t="s">
        <v>39</v>
      </c>
      <c r="U341" s="15" t="s">
        <v>39</v>
      </c>
      <c r="V341" s="15" t="s">
        <v>39</v>
      </c>
      <c r="W341" s="15" t="s">
        <v>39</v>
      </c>
      <c r="X341" s="15" t="s">
        <v>39</v>
      </c>
      <c r="Y341" s="25">
        <v>44371.4717013889</v>
      </c>
      <c r="Z341" s="15" t="s">
        <v>39</v>
      </c>
    </row>
    <row r="342" spans="1:26">
      <c r="A342" s="15">
        <v>3445</v>
      </c>
      <c r="B342" s="16" t="s">
        <v>29</v>
      </c>
      <c r="C342" s="16" t="s">
        <v>545</v>
      </c>
      <c r="D342" s="17">
        <v>0.00108966666666667</v>
      </c>
      <c r="E342" s="18">
        <v>1765.26</v>
      </c>
      <c r="F342" s="19"/>
      <c r="J342" s="21"/>
      <c r="N342" s="21"/>
      <c r="R342" s="23">
        <v>0.15</v>
      </c>
      <c r="S342" s="15" t="s">
        <v>546</v>
      </c>
      <c r="T342" s="15" t="s">
        <v>39</v>
      </c>
      <c r="U342" s="15" t="s">
        <v>39</v>
      </c>
      <c r="V342" s="15" t="s">
        <v>39</v>
      </c>
      <c r="W342" s="15" t="s">
        <v>39</v>
      </c>
      <c r="X342" s="15" t="s">
        <v>39</v>
      </c>
      <c r="Y342" s="25">
        <v>44371.4717476852</v>
      </c>
      <c r="Z342" s="15" t="s">
        <v>39</v>
      </c>
    </row>
    <row r="343" spans="1:26">
      <c r="A343" s="15">
        <v>3597</v>
      </c>
      <c r="B343" s="16" t="s">
        <v>34</v>
      </c>
      <c r="C343" s="16" t="s">
        <v>547</v>
      </c>
      <c r="D343" s="17">
        <v>0.000363222222222222</v>
      </c>
      <c r="E343" s="18">
        <v>588.42</v>
      </c>
      <c r="F343" s="19"/>
      <c r="J343" s="21"/>
      <c r="N343" s="21"/>
      <c r="R343" s="23">
        <v>0.05</v>
      </c>
      <c r="S343" s="15"/>
      <c r="T343" s="15"/>
      <c r="U343" s="15"/>
      <c r="V343" s="15"/>
      <c r="W343" s="15"/>
      <c r="X343" s="15"/>
      <c r="Y343" s="25">
        <v>44371.8964814815</v>
      </c>
      <c r="Z343" s="15"/>
    </row>
    <row r="344" spans="1:26">
      <c r="A344" s="15">
        <v>3280</v>
      </c>
      <c r="B344" s="16" t="s">
        <v>217</v>
      </c>
      <c r="C344" s="16" t="s">
        <v>548</v>
      </c>
      <c r="D344" s="17">
        <v>0.000767955555555555</v>
      </c>
      <c r="E344" s="18">
        <v>1244.088</v>
      </c>
      <c r="F344" s="19"/>
      <c r="J344" s="21">
        <v>0.2</v>
      </c>
      <c r="K344" s="7">
        <v>8237</v>
      </c>
      <c r="L344" s="8" t="s">
        <v>34</v>
      </c>
      <c r="M344" s="8" t="s">
        <v>549</v>
      </c>
      <c r="N344" s="21">
        <v>0.4</v>
      </c>
      <c r="O344" s="7">
        <v>8174</v>
      </c>
      <c r="P344" s="8" t="s">
        <v>217</v>
      </c>
      <c r="Q344" s="8" t="s">
        <v>550</v>
      </c>
      <c r="R344" s="23">
        <v>0.0925</v>
      </c>
      <c r="S344" s="15"/>
      <c r="T344" s="15"/>
      <c r="U344" s="15"/>
      <c r="V344" s="15"/>
      <c r="W344" s="15"/>
      <c r="X344" s="15"/>
      <c r="Y344" s="25">
        <v>44365.6358449074</v>
      </c>
      <c r="Z344" s="15"/>
    </row>
    <row r="345" spans="1:26">
      <c r="A345" s="15">
        <v>3281</v>
      </c>
      <c r="B345" s="16" t="s">
        <v>217</v>
      </c>
      <c r="C345" s="16" t="s">
        <v>551</v>
      </c>
      <c r="D345" s="17">
        <v>0.000767955555555555</v>
      </c>
      <c r="E345" s="18">
        <v>1244.088</v>
      </c>
      <c r="F345" s="19"/>
      <c r="J345" s="21"/>
      <c r="N345" s="21"/>
      <c r="R345" s="23">
        <v>0.0925</v>
      </c>
      <c r="S345" s="15"/>
      <c r="T345" s="15"/>
      <c r="U345" s="15"/>
      <c r="V345" s="15"/>
      <c r="W345" s="15"/>
      <c r="X345" s="15"/>
      <c r="Y345" s="25">
        <v>44365.6359375</v>
      </c>
      <c r="Z345" s="15"/>
    </row>
    <row r="346" spans="1:26">
      <c r="A346" s="15">
        <v>3282</v>
      </c>
      <c r="B346" s="16" t="s">
        <v>217</v>
      </c>
      <c r="C346" s="16" t="s">
        <v>552</v>
      </c>
      <c r="D346" s="17">
        <v>0.0007472</v>
      </c>
      <c r="E346" s="18">
        <v>1210.464</v>
      </c>
      <c r="F346" s="19"/>
      <c r="J346" s="21"/>
      <c r="N346" s="21"/>
      <c r="R346" s="23">
        <v>0.09</v>
      </c>
      <c r="S346" s="15"/>
      <c r="T346" s="15"/>
      <c r="U346" s="15"/>
      <c r="V346" s="15"/>
      <c r="W346" s="15"/>
      <c r="X346" s="15"/>
      <c r="Y346" s="25">
        <v>44365.6361111111</v>
      </c>
      <c r="Z346" s="15"/>
    </row>
    <row r="347" spans="1:26">
      <c r="A347" s="15">
        <v>3308</v>
      </c>
      <c r="B347" s="16" t="s">
        <v>117</v>
      </c>
      <c r="C347" s="16" t="s">
        <v>553</v>
      </c>
      <c r="D347" s="17">
        <v>0.0012799536</v>
      </c>
      <c r="E347" s="18">
        <v>2073.524832</v>
      </c>
      <c r="F347" s="19"/>
      <c r="J347" s="21"/>
      <c r="N347" s="21"/>
      <c r="R347" s="23">
        <v>0.15417</v>
      </c>
      <c r="S347" s="15" t="s">
        <v>553</v>
      </c>
      <c r="T347" s="15"/>
      <c r="U347" s="15"/>
      <c r="V347" s="15"/>
      <c r="W347" s="15"/>
      <c r="X347" s="15"/>
      <c r="Y347" s="25">
        <v>44366.487962963</v>
      </c>
      <c r="Z347" s="15"/>
    </row>
    <row r="348" spans="1:26">
      <c r="A348" s="15">
        <v>3323</v>
      </c>
      <c r="B348" s="16" t="s">
        <v>224</v>
      </c>
      <c r="C348" s="16" t="s">
        <v>554</v>
      </c>
      <c r="D348" s="17">
        <v>0.000297468622222222</v>
      </c>
      <c r="E348" s="18">
        <v>481.899168</v>
      </c>
      <c r="F348" s="19"/>
      <c r="J348" s="21"/>
      <c r="N348" s="21"/>
      <c r="R348" s="23">
        <v>0.03583</v>
      </c>
      <c r="S348" s="15"/>
      <c r="T348" s="15"/>
      <c r="U348" s="15"/>
      <c r="V348" s="15"/>
      <c r="W348" s="15"/>
      <c r="X348" s="15"/>
      <c r="Y348" s="25">
        <v>44366.7262615741</v>
      </c>
      <c r="Z348" s="15"/>
    </row>
    <row r="349" spans="1:26">
      <c r="A349" s="15">
        <v>3329</v>
      </c>
      <c r="B349" s="16" t="s">
        <v>269</v>
      </c>
      <c r="C349" s="16" t="s">
        <v>555</v>
      </c>
      <c r="D349" s="17">
        <v>0.00123844248888889</v>
      </c>
      <c r="E349" s="18">
        <v>2006.276832</v>
      </c>
      <c r="F349" s="19"/>
      <c r="J349" s="21"/>
      <c r="N349" s="21"/>
      <c r="R349" s="23">
        <v>0.14917</v>
      </c>
      <c r="S349" s="15"/>
      <c r="T349" s="15"/>
      <c r="U349" s="15"/>
      <c r="V349" s="15"/>
      <c r="W349" s="15"/>
      <c r="X349" s="15"/>
      <c r="Y349" s="25">
        <v>44367.5056018519</v>
      </c>
      <c r="Z349" s="15"/>
    </row>
    <row r="350" spans="1:26">
      <c r="A350" s="15">
        <v>3330</v>
      </c>
      <c r="B350" s="16" t="s">
        <v>269</v>
      </c>
      <c r="C350" s="16" t="s">
        <v>556</v>
      </c>
      <c r="D350" s="17">
        <v>0.00115542026666667</v>
      </c>
      <c r="E350" s="18">
        <v>1871.780832</v>
      </c>
      <c r="F350" s="19"/>
      <c r="J350" s="21"/>
      <c r="N350" s="21"/>
      <c r="R350" s="23">
        <v>0.13917</v>
      </c>
      <c r="S350" s="15"/>
      <c r="T350" s="15"/>
      <c r="U350" s="15"/>
      <c r="V350" s="15"/>
      <c r="W350" s="15"/>
      <c r="X350" s="15"/>
      <c r="Y350" s="25">
        <v>44367.5057175926</v>
      </c>
      <c r="Z350" s="15"/>
    </row>
    <row r="351" spans="1:26">
      <c r="A351" s="15">
        <v>3331</v>
      </c>
      <c r="B351" s="16" t="s">
        <v>269</v>
      </c>
      <c r="C351" s="16" t="s">
        <v>557</v>
      </c>
      <c r="D351" s="17">
        <v>0.00118995751111111</v>
      </c>
      <c r="E351" s="18">
        <v>1927.731168</v>
      </c>
      <c r="F351" s="19"/>
      <c r="J351" s="21"/>
      <c r="N351" s="21"/>
      <c r="R351" s="23">
        <v>0.14333</v>
      </c>
      <c r="S351" s="15"/>
      <c r="T351" s="15"/>
      <c r="U351" s="15"/>
      <c r="V351" s="15"/>
      <c r="W351" s="15"/>
      <c r="X351" s="15"/>
      <c r="Y351" s="25">
        <v>44367.5057986111</v>
      </c>
      <c r="Z351" s="15"/>
    </row>
    <row r="352" spans="1:26">
      <c r="A352" s="15">
        <v>3396</v>
      </c>
      <c r="B352" s="16" t="s">
        <v>73</v>
      </c>
      <c r="C352" s="16" t="s">
        <v>558</v>
      </c>
      <c r="D352" s="17">
        <v>0.000857868622222222</v>
      </c>
      <c r="E352" s="18">
        <v>1389.747168</v>
      </c>
      <c r="F352" s="19"/>
      <c r="J352" s="21"/>
      <c r="N352" s="21"/>
      <c r="R352" s="23">
        <v>0.10333</v>
      </c>
      <c r="S352" s="15"/>
      <c r="T352" s="15"/>
      <c r="U352" s="24">
        <v>44233</v>
      </c>
      <c r="V352" s="24">
        <v>44333</v>
      </c>
      <c r="W352" s="15"/>
      <c r="X352" s="15"/>
      <c r="Y352" s="25">
        <v>44368.8040162037</v>
      </c>
      <c r="Z352" s="15"/>
    </row>
    <row r="353" spans="1:26">
      <c r="A353" s="15">
        <v>3302</v>
      </c>
      <c r="B353" s="16" t="s">
        <v>34</v>
      </c>
      <c r="C353" s="16" t="s">
        <v>559</v>
      </c>
      <c r="D353" s="17">
        <v>0.000823303703703703</v>
      </c>
      <c r="E353" s="18">
        <v>1333.752</v>
      </c>
      <c r="F353" s="19"/>
      <c r="J353" s="21"/>
      <c r="N353" s="21">
        <v>0.3</v>
      </c>
      <c r="O353" s="7">
        <v>8175</v>
      </c>
      <c r="P353" s="8" t="s">
        <v>34</v>
      </c>
      <c r="Q353" s="8" t="s">
        <v>560</v>
      </c>
      <c r="R353" s="23">
        <f>2/9-0.09</f>
        <v>0.132222222222222</v>
      </c>
      <c r="S353" s="15"/>
      <c r="T353" s="15"/>
      <c r="U353" s="15"/>
      <c r="V353" s="15"/>
      <c r="W353" s="15"/>
      <c r="X353" s="15"/>
      <c r="Y353" s="25">
        <v>44365.6442476852</v>
      </c>
      <c r="Z353" s="15"/>
    </row>
    <row r="354" spans="1:26">
      <c r="A354" s="15">
        <v>3307</v>
      </c>
      <c r="B354" s="16" t="s">
        <v>117</v>
      </c>
      <c r="C354" s="16" t="s">
        <v>561</v>
      </c>
      <c r="D354" s="17">
        <v>0.000992807407407407</v>
      </c>
      <c r="E354" s="18">
        <v>1608.348</v>
      </c>
      <c r="F354" s="19"/>
      <c r="J354" s="21"/>
      <c r="N354" s="21"/>
      <c r="R354" s="23">
        <f>4/9-0.285</f>
        <v>0.159444444444444</v>
      </c>
      <c r="S354" s="15" t="s">
        <v>561</v>
      </c>
      <c r="T354" s="15"/>
      <c r="U354" s="15"/>
      <c r="V354" s="15"/>
      <c r="W354" s="15"/>
      <c r="X354" s="15"/>
      <c r="Y354" s="25">
        <v>44366.4874652778</v>
      </c>
      <c r="Z354" s="15"/>
    </row>
    <row r="355" spans="1:26">
      <c r="A355" s="15">
        <v>3309</v>
      </c>
      <c r="B355" s="16" t="s">
        <v>117</v>
      </c>
      <c r="C355" s="16" t="s">
        <v>562</v>
      </c>
      <c r="D355" s="17">
        <v>0.000992807407407407</v>
      </c>
      <c r="E355" s="18">
        <v>1608.348</v>
      </c>
      <c r="F355" s="19"/>
      <c r="J355" s="21"/>
      <c r="N355" s="21"/>
      <c r="R355" s="23">
        <f>4/9-0.285</f>
        <v>0.159444444444444</v>
      </c>
      <c r="S355" s="15" t="s">
        <v>563</v>
      </c>
      <c r="T355" s="15"/>
      <c r="U355" s="15"/>
      <c r="V355" s="15"/>
      <c r="W355" s="15"/>
      <c r="X355" s="15"/>
      <c r="Y355" s="25">
        <v>44366.4886458333</v>
      </c>
      <c r="Z355" s="15"/>
    </row>
    <row r="356" spans="1:26">
      <c r="A356" s="15">
        <v>3321</v>
      </c>
      <c r="B356" s="16" t="s">
        <v>224</v>
      </c>
      <c r="C356" s="16" t="s">
        <v>564</v>
      </c>
      <c r="D356" s="17">
        <v>0.000169503703703704</v>
      </c>
      <c r="E356" s="18">
        <v>274.596</v>
      </c>
      <c r="F356" s="19"/>
      <c r="J356" s="21"/>
      <c r="N356" s="21"/>
      <c r="R356" s="23">
        <f>2/9-0.2+0.005</f>
        <v>0.0272222222222222</v>
      </c>
      <c r="S356" s="15"/>
      <c r="T356" s="15"/>
      <c r="U356" s="15"/>
      <c r="V356" s="15"/>
      <c r="W356" s="15"/>
      <c r="X356" s="15"/>
      <c r="Y356" s="25">
        <v>44366.7238541667</v>
      </c>
      <c r="Z356" s="15"/>
    </row>
    <row r="357" spans="1:26">
      <c r="A357" s="15">
        <v>3348</v>
      </c>
      <c r="B357" s="16" t="s">
        <v>27</v>
      </c>
      <c r="C357" s="16" t="s">
        <v>565</v>
      </c>
      <c r="D357" s="17">
        <v>0.000799088888888889</v>
      </c>
      <c r="E357" s="18">
        <v>1294.524</v>
      </c>
      <c r="F357" s="19"/>
      <c r="J357" s="21"/>
      <c r="N357" s="21"/>
      <c r="R357" s="23">
        <f>1/3-0.205</f>
        <v>0.128333333333333</v>
      </c>
      <c r="S357" s="15"/>
      <c r="T357" s="15"/>
      <c r="U357" s="15"/>
      <c r="V357" s="15"/>
      <c r="W357" s="15"/>
      <c r="X357" s="15"/>
      <c r="Y357" s="25">
        <v>44367.5223032407</v>
      </c>
      <c r="Z357" s="15"/>
    </row>
    <row r="358" spans="1:26">
      <c r="A358" s="15">
        <v>3349</v>
      </c>
      <c r="B358" s="16" t="s">
        <v>27</v>
      </c>
      <c r="C358" s="16" t="s">
        <v>566</v>
      </c>
      <c r="D358" s="17">
        <v>0.000916703703703703</v>
      </c>
      <c r="E358" s="18">
        <v>1485.06</v>
      </c>
      <c r="F358" s="19"/>
      <c r="J358" s="21"/>
      <c r="N358" s="21"/>
      <c r="R358" s="23">
        <f>2/9-0.075</f>
        <v>0.147222222222222</v>
      </c>
      <c r="S358" s="15"/>
      <c r="T358" s="15"/>
      <c r="U358" s="15"/>
      <c r="V358" s="15"/>
      <c r="W358" s="15"/>
      <c r="X358" s="15"/>
      <c r="Y358" s="25">
        <v>44367.5224189815</v>
      </c>
      <c r="Z358" s="15"/>
    </row>
    <row r="359" spans="1:26">
      <c r="A359" s="15">
        <v>3412</v>
      </c>
      <c r="B359" s="16" t="s">
        <v>73</v>
      </c>
      <c r="C359" s="16" t="s">
        <v>567</v>
      </c>
      <c r="D359" s="17">
        <v>0.000709148148148148</v>
      </c>
      <c r="E359" s="18">
        <v>1148.82</v>
      </c>
      <c r="F359" s="19"/>
      <c r="J359" s="21"/>
      <c r="N359" s="21"/>
      <c r="R359" s="23">
        <f>8/9-0.775</f>
        <v>0.113888888888889</v>
      </c>
      <c r="S359" s="15"/>
      <c r="T359" s="15"/>
      <c r="U359" s="24">
        <v>44233</v>
      </c>
      <c r="V359" s="24">
        <v>44333</v>
      </c>
      <c r="W359" s="15"/>
      <c r="X359" s="15"/>
      <c r="Y359" s="25">
        <v>44368.8289699074</v>
      </c>
      <c r="Z359" s="15"/>
    </row>
    <row r="360" spans="1:26">
      <c r="A360" s="15">
        <v>3414</v>
      </c>
      <c r="B360" s="16" t="s">
        <v>34</v>
      </c>
      <c r="C360" s="16" t="s">
        <v>565</v>
      </c>
      <c r="D360" s="17">
        <v>0.000823303703703703</v>
      </c>
      <c r="E360" s="18">
        <v>1333.752</v>
      </c>
      <c r="F360" s="19"/>
      <c r="J360" s="21"/>
      <c r="N360" s="21"/>
      <c r="R360" s="23">
        <f>2/9-0.09</f>
        <v>0.132222222222222</v>
      </c>
      <c r="S360" s="15"/>
      <c r="T360" s="15"/>
      <c r="U360" s="15"/>
      <c r="V360" s="15"/>
      <c r="W360" s="15"/>
      <c r="X360" s="15"/>
      <c r="Y360" s="25">
        <v>44369.6130555556</v>
      </c>
      <c r="Z360" s="15"/>
    </row>
    <row r="361" spans="1:26">
      <c r="A361" s="15">
        <v>3221</v>
      </c>
      <c r="B361" s="16" t="s">
        <v>46</v>
      </c>
      <c r="C361" s="16" t="s">
        <v>568</v>
      </c>
      <c r="D361" s="17">
        <v>0.00134913186666667</v>
      </c>
      <c r="E361" s="18">
        <v>2185.593624</v>
      </c>
      <c r="F361" s="19"/>
      <c r="J361" s="21"/>
      <c r="N361" s="21">
        <v>0.3</v>
      </c>
      <c r="O361" s="7">
        <v>8176</v>
      </c>
      <c r="P361" s="8" t="s">
        <v>72</v>
      </c>
      <c r="Q361" s="8" t="s">
        <v>569</v>
      </c>
      <c r="R361" s="23">
        <v>0.21667</v>
      </c>
      <c r="S361" s="15"/>
      <c r="T361" s="15"/>
      <c r="U361" s="15"/>
      <c r="V361" s="15"/>
      <c r="W361" s="15"/>
      <c r="X361" s="15"/>
      <c r="Y361" s="25">
        <v>44365.4319212963</v>
      </c>
      <c r="Z361" s="15"/>
    </row>
    <row r="362" spans="1:26">
      <c r="A362" s="15">
        <v>3233</v>
      </c>
      <c r="B362" s="16" t="s">
        <v>72</v>
      </c>
      <c r="C362" s="16" t="s">
        <v>570</v>
      </c>
      <c r="D362" s="17">
        <v>0.00134913186666667</v>
      </c>
      <c r="E362" s="18">
        <v>2185.593624</v>
      </c>
      <c r="F362" s="19"/>
      <c r="J362" s="21"/>
      <c r="N362" s="21"/>
      <c r="R362" s="23">
        <v>0.21667</v>
      </c>
      <c r="S362" s="15"/>
      <c r="T362" s="15"/>
      <c r="U362" s="15"/>
      <c r="V362" s="15"/>
      <c r="W362" s="15"/>
      <c r="X362" s="15"/>
      <c r="Y362" s="25">
        <v>44365.4883564815</v>
      </c>
      <c r="Z362" s="15"/>
    </row>
    <row r="363" spans="1:26">
      <c r="A363" s="15">
        <v>3243</v>
      </c>
      <c r="B363" s="16" t="s">
        <v>34</v>
      </c>
      <c r="C363" s="16" t="s">
        <v>568</v>
      </c>
      <c r="D363" s="17">
        <v>0.000752368133333333</v>
      </c>
      <c r="E363" s="18">
        <v>1218.836376</v>
      </c>
      <c r="F363" s="19"/>
      <c r="J363" s="21"/>
      <c r="N363" s="21"/>
      <c r="R363" s="23">
        <v>0.12083</v>
      </c>
      <c r="S363" s="15"/>
      <c r="T363" s="15"/>
      <c r="U363" s="15"/>
      <c r="V363" s="15"/>
      <c r="W363" s="15"/>
      <c r="X363" s="15"/>
      <c r="Y363" s="25">
        <v>44365.5627546296</v>
      </c>
      <c r="Z363" s="15"/>
    </row>
    <row r="364" spans="1:26">
      <c r="A364" s="15">
        <v>3285</v>
      </c>
      <c r="B364" s="16" t="s">
        <v>217</v>
      </c>
      <c r="C364" s="16" t="s">
        <v>568</v>
      </c>
      <c r="D364" s="17">
        <v>0.0007005</v>
      </c>
      <c r="E364" s="18">
        <v>1134.81</v>
      </c>
      <c r="F364" s="19"/>
      <c r="J364" s="21"/>
      <c r="N364" s="21"/>
      <c r="R364" s="23">
        <v>0.1125</v>
      </c>
      <c r="S364" s="15"/>
      <c r="T364" s="15"/>
      <c r="U364" s="15"/>
      <c r="V364" s="15"/>
      <c r="W364" s="15"/>
      <c r="X364" s="15"/>
      <c r="Y364" s="25">
        <v>44365.636875</v>
      </c>
      <c r="Z364" s="15"/>
    </row>
    <row r="365" spans="1:26">
      <c r="A365" s="15">
        <v>3315</v>
      </c>
      <c r="B365" s="16" t="s">
        <v>117</v>
      </c>
      <c r="C365" s="16" t="s">
        <v>571</v>
      </c>
      <c r="D365" s="17">
        <v>0.0020755348</v>
      </c>
      <c r="E365" s="18">
        <v>3362.366376</v>
      </c>
      <c r="F365" s="19"/>
      <c r="J365" s="21"/>
      <c r="N365" s="21"/>
      <c r="R365" s="23">
        <v>0.33333</v>
      </c>
      <c r="S365" s="15" t="s">
        <v>572</v>
      </c>
      <c r="T365" s="15"/>
      <c r="U365" s="15"/>
      <c r="V365" s="24">
        <v>44396</v>
      </c>
      <c r="W365" s="15"/>
      <c r="X365" s="15"/>
      <c r="Y365" s="25">
        <v>44366.4928125</v>
      </c>
      <c r="Z365" s="15"/>
    </row>
    <row r="366" spans="1:26">
      <c r="A366" s="15">
        <v>3158</v>
      </c>
      <c r="B366" s="16" t="s">
        <v>34</v>
      </c>
      <c r="C366" s="16" t="s">
        <v>573</v>
      </c>
      <c r="D366" s="17">
        <v>0.00622666666666666</v>
      </c>
      <c r="E366" s="18">
        <v>10087.2</v>
      </c>
      <c r="F366" s="19"/>
      <c r="J366" s="21">
        <v>0.3</v>
      </c>
      <c r="K366" s="7">
        <v>8238</v>
      </c>
      <c r="L366" s="8" t="s">
        <v>34</v>
      </c>
      <c r="M366" s="8" t="s">
        <v>574</v>
      </c>
      <c r="N366" s="21">
        <v>1</v>
      </c>
      <c r="O366" s="7">
        <v>8177</v>
      </c>
      <c r="P366" s="8" t="s">
        <v>29</v>
      </c>
      <c r="Q366" s="8" t="s">
        <v>574</v>
      </c>
      <c r="R366" s="23">
        <v>0.2</v>
      </c>
      <c r="S366" s="15"/>
      <c r="T366" s="15"/>
      <c r="U366" s="15"/>
      <c r="V366" s="15"/>
      <c r="W366" s="15"/>
      <c r="X366" s="15"/>
      <c r="Y366" s="25">
        <v>44357.5861226852</v>
      </c>
      <c r="Z366" s="15"/>
    </row>
    <row r="367" spans="1:26">
      <c r="A367" s="15">
        <v>3218</v>
      </c>
      <c r="B367" s="16" t="s">
        <v>455</v>
      </c>
      <c r="C367" s="16" t="s">
        <v>575</v>
      </c>
      <c r="D367" s="17">
        <v>0.00588077533333333</v>
      </c>
      <c r="E367" s="18">
        <v>9526.85604</v>
      </c>
      <c r="F367" s="19"/>
      <c r="J367" s="21"/>
      <c r="N367" s="21"/>
      <c r="R367" s="23">
        <v>0.18889</v>
      </c>
      <c r="S367" s="15"/>
      <c r="T367" s="15"/>
      <c r="U367" s="15"/>
      <c r="V367" s="15"/>
      <c r="W367" s="15"/>
      <c r="X367" s="15"/>
      <c r="Y367" s="25">
        <v>44365.4281365741</v>
      </c>
      <c r="Z367" s="15"/>
    </row>
    <row r="368" spans="1:26">
      <c r="A368" s="15">
        <v>3238</v>
      </c>
      <c r="B368" s="16" t="s">
        <v>29</v>
      </c>
      <c r="C368" s="16" t="s">
        <v>576</v>
      </c>
      <c r="D368" s="17">
        <v>0.00311333333333333</v>
      </c>
      <c r="E368" s="18">
        <v>5043.6</v>
      </c>
      <c r="F368" s="19"/>
      <c r="J368" s="21"/>
      <c r="N368" s="21"/>
      <c r="R368" s="23">
        <v>0.1</v>
      </c>
      <c r="S368" s="15"/>
      <c r="T368" s="15"/>
      <c r="U368" s="15"/>
      <c r="V368" s="15"/>
      <c r="W368" s="15"/>
      <c r="X368" s="15"/>
      <c r="Y368" s="25">
        <v>44365.4969907407</v>
      </c>
      <c r="Z368" s="15"/>
    </row>
    <row r="369" spans="1:26">
      <c r="A369" s="15">
        <v>3264</v>
      </c>
      <c r="B369" s="16" t="s">
        <v>34</v>
      </c>
      <c r="C369" s="16" t="s">
        <v>577</v>
      </c>
      <c r="D369" s="17">
        <v>0.00311333333333333</v>
      </c>
      <c r="E369" s="18">
        <v>5043.6</v>
      </c>
      <c r="F369" s="19"/>
      <c r="J369" s="21"/>
      <c r="N369" s="21"/>
      <c r="R369" s="23">
        <v>0.1</v>
      </c>
      <c r="S369" s="15"/>
      <c r="T369" s="15"/>
      <c r="U369" s="15"/>
      <c r="V369" s="15"/>
      <c r="W369" s="15"/>
      <c r="X369" s="15"/>
      <c r="Y369" s="25">
        <v>44365.5653356481</v>
      </c>
      <c r="Z369" s="15"/>
    </row>
    <row r="370" spans="1:26">
      <c r="A370" s="15">
        <v>3542</v>
      </c>
      <c r="B370" s="16" t="s">
        <v>29</v>
      </c>
      <c r="C370" s="16" t="s">
        <v>578</v>
      </c>
      <c r="D370" s="17">
        <v>0.00778333333333333</v>
      </c>
      <c r="E370" s="18">
        <v>12609</v>
      </c>
      <c r="F370" s="19"/>
      <c r="J370" s="21"/>
      <c r="N370" s="21"/>
      <c r="R370" s="23">
        <v>0.25</v>
      </c>
      <c r="S370" s="15" t="s">
        <v>39</v>
      </c>
      <c r="T370" s="15" t="s">
        <v>39</v>
      </c>
      <c r="U370" s="15" t="s">
        <v>39</v>
      </c>
      <c r="V370" s="15" t="s">
        <v>39</v>
      </c>
      <c r="W370" s="15" t="s">
        <v>39</v>
      </c>
      <c r="X370" s="15" t="s">
        <v>39</v>
      </c>
      <c r="Y370" s="25">
        <v>44371.4719328704</v>
      </c>
      <c r="Z370" s="15" t="s">
        <v>39</v>
      </c>
    </row>
    <row r="371" spans="1:26">
      <c r="A371" s="15">
        <v>3611</v>
      </c>
      <c r="B371" s="16" t="s">
        <v>44</v>
      </c>
      <c r="C371" s="16" t="s">
        <v>579</v>
      </c>
      <c r="D371" s="17">
        <v>0.00501589133333333</v>
      </c>
      <c r="E371" s="18">
        <v>8125.74396</v>
      </c>
      <c r="F371" s="19"/>
      <c r="J371" s="21"/>
      <c r="N371" s="21"/>
      <c r="R371" s="23">
        <v>0.16111</v>
      </c>
      <c r="S371" s="15"/>
      <c r="T371" s="15"/>
      <c r="U371" s="15"/>
      <c r="V371" s="15"/>
      <c r="W371" s="15"/>
      <c r="X371" s="15"/>
      <c r="Y371" s="25">
        <v>44371.8980787037</v>
      </c>
      <c r="Z371" s="15"/>
    </row>
    <row r="372" spans="1:26">
      <c r="A372" s="15">
        <v>3498</v>
      </c>
      <c r="B372" s="16" t="s">
        <v>45</v>
      </c>
      <c r="C372" s="16" t="s">
        <v>580</v>
      </c>
      <c r="D372" s="17">
        <v>0.000518888888888889</v>
      </c>
      <c r="E372" s="18">
        <v>840.6</v>
      </c>
      <c r="F372" s="19"/>
      <c r="J372" s="21">
        <v>0.15</v>
      </c>
      <c r="K372" s="7">
        <v>8239</v>
      </c>
      <c r="L372" s="8" t="s">
        <v>34</v>
      </c>
      <c r="M372" s="8" t="s">
        <v>581</v>
      </c>
      <c r="N372" s="21">
        <v>0.166666666666667</v>
      </c>
      <c r="O372" s="7">
        <v>8178</v>
      </c>
      <c r="P372" s="8" t="s">
        <v>29</v>
      </c>
      <c r="Q372" s="8" t="s">
        <v>582</v>
      </c>
      <c r="R372" s="23">
        <v>0.2</v>
      </c>
      <c r="S372" s="15" t="s">
        <v>39</v>
      </c>
      <c r="T372" s="15" t="s">
        <v>39</v>
      </c>
      <c r="U372" s="15" t="s">
        <v>39</v>
      </c>
      <c r="V372" s="15" t="s">
        <v>39</v>
      </c>
      <c r="W372" s="15" t="s">
        <v>39</v>
      </c>
      <c r="X372" s="15" t="s">
        <v>39</v>
      </c>
      <c r="Y372" s="25">
        <v>44371.4718518518</v>
      </c>
      <c r="Z372" s="15" t="s">
        <v>39</v>
      </c>
    </row>
    <row r="373" spans="1:26">
      <c r="A373" s="15">
        <v>3499</v>
      </c>
      <c r="B373" s="16" t="s">
        <v>67</v>
      </c>
      <c r="C373" s="16" t="s">
        <v>580</v>
      </c>
      <c r="D373" s="17">
        <v>0.000518888888888889</v>
      </c>
      <c r="E373" s="18">
        <v>840.6</v>
      </c>
      <c r="F373" s="19"/>
      <c r="J373" s="21"/>
      <c r="N373" s="21"/>
      <c r="R373" s="23">
        <v>0.2</v>
      </c>
      <c r="S373" s="15" t="s">
        <v>39</v>
      </c>
      <c r="T373" s="15" t="s">
        <v>39</v>
      </c>
      <c r="U373" s="15" t="s">
        <v>39</v>
      </c>
      <c r="V373" s="15" t="s">
        <v>39</v>
      </c>
      <c r="W373" s="15" t="s">
        <v>39</v>
      </c>
      <c r="X373" s="15" t="s">
        <v>39</v>
      </c>
      <c r="Y373" s="25">
        <v>44371.4718518518</v>
      </c>
      <c r="Z373" s="15" t="s">
        <v>39</v>
      </c>
    </row>
    <row r="374" spans="1:26">
      <c r="A374" s="15">
        <v>3500</v>
      </c>
      <c r="B374" s="16" t="s">
        <v>60</v>
      </c>
      <c r="C374" s="16" t="s">
        <v>580</v>
      </c>
      <c r="D374" s="17">
        <v>0.000518888888888889</v>
      </c>
      <c r="E374" s="18">
        <v>840.6</v>
      </c>
      <c r="F374" s="19"/>
      <c r="J374" s="21"/>
      <c r="N374" s="21"/>
      <c r="R374" s="23">
        <v>0.2</v>
      </c>
      <c r="S374" s="15" t="s">
        <v>39</v>
      </c>
      <c r="T374" s="15" t="s">
        <v>39</v>
      </c>
      <c r="U374" s="15" t="s">
        <v>39</v>
      </c>
      <c r="V374" s="15" t="s">
        <v>39</v>
      </c>
      <c r="W374" s="15" t="s">
        <v>39</v>
      </c>
      <c r="X374" s="15" t="s">
        <v>39</v>
      </c>
      <c r="Y374" s="25">
        <v>44371.4718518518</v>
      </c>
      <c r="Z374" s="15" t="s">
        <v>39</v>
      </c>
    </row>
    <row r="375" spans="1:26">
      <c r="A375" s="15">
        <v>3501</v>
      </c>
      <c r="B375" s="16" t="s">
        <v>58</v>
      </c>
      <c r="C375" s="16" t="s">
        <v>580</v>
      </c>
      <c r="D375" s="17">
        <v>0.000518888888888889</v>
      </c>
      <c r="E375" s="18">
        <v>840.6</v>
      </c>
      <c r="F375" s="19"/>
      <c r="J375" s="21"/>
      <c r="N375" s="21"/>
      <c r="R375" s="23">
        <v>0.2</v>
      </c>
      <c r="S375" s="15" t="s">
        <v>39</v>
      </c>
      <c r="T375" s="15" t="s">
        <v>39</v>
      </c>
      <c r="U375" s="15" t="s">
        <v>39</v>
      </c>
      <c r="V375" s="15" t="s">
        <v>39</v>
      </c>
      <c r="W375" s="15" t="s">
        <v>39</v>
      </c>
      <c r="X375" s="15" t="s">
        <v>39</v>
      </c>
      <c r="Y375" s="25">
        <v>44371.4718518518</v>
      </c>
      <c r="Z375" s="15" t="s">
        <v>39</v>
      </c>
    </row>
    <row r="376" spans="1:26">
      <c r="A376" s="15">
        <v>3612</v>
      </c>
      <c r="B376" s="16" t="s">
        <v>44</v>
      </c>
      <c r="C376" s="16" t="s">
        <v>583</v>
      </c>
      <c r="D376" s="17">
        <v>0.000518888888888889</v>
      </c>
      <c r="E376" s="18">
        <v>840.6</v>
      </c>
      <c r="F376" s="19"/>
      <c r="J376" s="21"/>
      <c r="N376" s="21"/>
      <c r="R376" s="23">
        <v>0.2</v>
      </c>
      <c r="S376" s="15"/>
      <c r="T376" s="15"/>
      <c r="U376" s="15"/>
      <c r="V376" s="15"/>
      <c r="W376" s="15"/>
      <c r="X376" s="15"/>
      <c r="Y376" s="25">
        <v>44371.8982986111</v>
      </c>
      <c r="Z376" s="15"/>
    </row>
    <row r="377" spans="1:26">
      <c r="A377" s="15">
        <v>3249</v>
      </c>
      <c r="B377" s="16" t="s">
        <v>34</v>
      </c>
      <c r="C377" s="16" t="s">
        <v>584</v>
      </c>
      <c r="D377" s="17">
        <v>0.000875625</v>
      </c>
      <c r="E377" s="18">
        <v>1418.5125</v>
      </c>
      <c r="F377" s="19"/>
      <c r="J377" s="21"/>
      <c r="N377" s="21">
        <v>0.25</v>
      </c>
      <c r="O377" s="7">
        <v>8179</v>
      </c>
      <c r="P377" s="8" t="s">
        <v>34</v>
      </c>
      <c r="Q377" s="8" t="s">
        <v>585</v>
      </c>
      <c r="R377" s="23">
        <v>0.225</v>
      </c>
      <c r="S377" s="15"/>
      <c r="T377" s="15"/>
      <c r="U377" s="15"/>
      <c r="V377" s="15"/>
      <c r="W377" s="15"/>
      <c r="X377" s="15"/>
      <c r="Y377" s="25">
        <v>44365.5635185185</v>
      </c>
      <c r="Z377" s="15"/>
    </row>
    <row r="378" spans="1:26">
      <c r="A378" s="15">
        <v>3250</v>
      </c>
      <c r="B378" s="16" t="s">
        <v>34</v>
      </c>
      <c r="C378" s="16" t="s">
        <v>586</v>
      </c>
      <c r="D378" s="17">
        <v>0.000826979166666666</v>
      </c>
      <c r="E378" s="18">
        <v>1339.70625</v>
      </c>
      <c r="F378" s="19"/>
      <c r="J378" s="21"/>
      <c r="N378" s="21"/>
      <c r="R378" s="23">
        <v>0.2125</v>
      </c>
      <c r="S378" s="15"/>
      <c r="T378" s="15"/>
      <c r="U378" s="15"/>
      <c r="V378" s="15"/>
      <c r="W378" s="15"/>
      <c r="X378" s="15"/>
      <c r="Y378" s="25">
        <v>44365.5636111111</v>
      </c>
      <c r="Z378" s="15"/>
    </row>
    <row r="379" spans="1:26">
      <c r="A379" s="15">
        <v>3251</v>
      </c>
      <c r="B379" s="16" t="s">
        <v>34</v>
      </c>
      <c r="C379" s="16" t="s">
        <v>587</v>
      </c>
      <c r="D379" s="17">
        <v>0.000924270833333333</v>
      </c>
      <c r="E379" s="18">
        <v>1497.31875</v>
      </c>
      <c r="F379" s="19"/>
      <c r="J379" s="21"/>
      <c r="N379" s="21"/>
      <c r="R379" s="23">
        <v>0.2375</v>
      </c>
      <c r="S379" s="15"/>
      <c r="T379" s="15"/>
      <c r="U379" s="15"/>
      <c r="V379" s="15"/>
      <c r="W379" s="15"/>
      <c r="X379" s="15"/>
      <c r="Y379" s="25">
        <v>44365.5637268519</v>
      </c>
      <c r="Z379" s="15"/>
    </row>
    <row r="380" spans="1:26">
      <c r="A380" s="15">
        <v>3497</v>
      </c>
      <c r="B380" s="16" t="s">
        <v>44</v>
      </c>
      <c r="C380" s="16" t="s">
        <v>588</v>
      </c>
      <c r="D380" s="17">
        <v>0.00126479166666667</v>
      </c>
      <c r="E380" s="18">
        <v>2048.9625</v>
      </c>
      <c r="F380" s="19"/>
      <c r="J380" s="21"/>
      <c r="N380" s="21"/>
      <c r="R380" s="23">
        <v>0.325</v>
      </c>
      <c r="S380" s="15" t="s">
        <v>39</v>
      </c>
      <c r="T380" s="15" t="s">
        <v>39</v>
      </c>
      <c r="U380" s="15" t="s">
        <v>39</v>
      </c>
      <c r="V380" s="15" t="s">
        <v>39</v>
      </c>
      <c r="W380" s="15" t="s">
        <v>39</v>
      </c>
      <c r="X380" s="15" t="s">
        <v>39</v>
      </c>
      <c r="Y380" s="25">
        <v>44371.4718518518</v>
      </c>
      <c r="Z380" s="15" t="s">
        <v>39</v>
      </c>
    </row>
    <row r="381" spans="1:26">
      <c r="A381" s="15">
        <v>3502</v>
      </c>
      <c r="B381" s="16" t="s">
        <v>29</v>
      </c>
      <c r="C381" s="16" t="s">
        <v>589</v>
      </c>
      <c r="D381" s="17">
        <v>0.000456622222222222</v>
      </c>
      <c r="E381" s="18">
        <v>739.728</v>
      </c>
      <c r="F381" s="19"/>
      <c r="J381" s="21"/>
      <c r="N381" s="21">
        <v>0.183333333333333</v>
      </c>
      <c r="O381" s="7">
        <v>8180</v>
      </c>
      <c r="P381" s="8" t="s">
        <v>29</v>
      </c>
      <c r="Q381" s="8" t="s">
        <v>590</v>
      </c>
      <c r="R381" s="23">
        <v>0.16</v>
      </c>
      <c r="S381" s="2" t="s">
        <v>39</v>
      </c>
      <c r="T381" s="2" t="s">
        <v>39</v>
      </c>
      <c r="U381" s="2" t="s">
        <v>39</v>
      </c>
      <c r="V381" s="2" t="s">
        <v>39</v>
      </c>
      <c r="W381" s="2" t="s">
        <v>39</v>
      </c>
      <c r="X381" s="2" t="s">
        <v>39</v>
      </c>
      <c r="Y381" s="25">
        <v>44371.4718518518</v>
      </c>
      <c r="Z381" s="2" t="s">
        <v>39</v>
      </c>
    </row>
    <row r="382" spans="1:26">
      <c r="A382" s="15">
        <v>3503</v>
      </c>
      <c r="B382" s="16" t="s">
        <v>44</v>
      </c>
      <c r="C382" s="16" t="s">
        <v>589</v>
      </c>
      <c r="D382" s="17">
        <v>0.000399544444444444</v>
      </c>
      <c r="E382" s="18">
        <v>647.262</v>
      </c>
      <c r="F382" s="19"/>
      <c r="J382" s="21"/>
      <c r="N382" s="21"/>
      <c r="R382" s="23">
        <v>0.14</v>
      </c>
      <c r="S382" s="15" t="s">
        <v>39</v>
      </c>
      <c r="T382" s="15" t="s">
        <v>39</v>
      </c>
      <c r="U382" s="15" t="s">
        <v>39</v>
      </c>
      <c r="V382" s="15" t="s">
        <v>39</v>
      </c>
      <c r="W382" s="15" t="s">
        <v>39</v>
      </c>
      <c r="X382" s="15" t="s">
        <v>39</v>
      </c>
      <c r="Y382" s="25">
        <v>44371.4718634259</v>
      </c>
      <c r="Z382" s="15" t="s">
        <v>39</v>
      </c>
    </row>
    <row r="383" spans="1:26">
      <c r="A383" s="15">
        <v>3504</v>
      </c>
      <c r="B383" s="16" t="s">
        <v>45</v>
      </c>
      <c r="C383" s="16" t="s">
        <v>589</v>
      </c>
      <c r="D383" s="17">
        <v>0.000399544444444444</v>
      </c>
      <c r="E383" s="18">
        <v>647.262</v>
      </c>
      <c r="F383" s="19"/>
      <c r="J383" s="21"/>
      <c r="N383" s="21"/>
      <c r="R383" s="23">
        <v>0.14</v>
      </c>
      <c r="S383" s="15" t="s">
        <v>39</v>
      </c>
      <c r="T383" s="15" t="s">
        <v>39</v>
      </c>
      <c r="U383" s="15" t="s">
        <v>39</v>
      </c>
      <c r="V383" s="15" t="s">
        <v>39</v>
      </c>
      <c r="W383" s="15" t="s">
        <v>39</v>
      </c>
      <c r="X383" s="15" t="s">
        <v>39</v>
      </c>
      <c r="Y383" s="25">
        <v>44371.4718634259</v>
      </c>
      <c r="Z383" s="15" t="s">
        <v>39</v>
      </c>
    </row>
    <row r="384" spans="1:26">
      <c r="A384" s="15">
        <v>3505</v>
      </c>
      <c r="B384" s="16" t="s">
        <v>67</v>
      </c>
      <c r="C384" s="16" t="s">
        <v>589</v>
      </c>
      <c r="D384" s="17">
        <v>0.000399544444444444</v>
      </c>
      <c r="E384" s="18">
        <v>647.262</v>
      </c>
      <c r="F384" s="19"/>
      <c r="J384" s="21"/>
      <c r="N384" s="21"/>
      <c r="R384" s="23">
        <v>0.14</v>
      </c>
      <c r="S384" s="15" t="s">
        <v>39</v>
      </c>
      <c r="T384" s="15" t="s">
        <v>39</v>
      </c>
      <c r="U384" s="15" t="s">
        <v>39</v>
      </c>
      <c r="V384" s="15" t="s">
        <v>39</v>
      </c>
      <c r="W384" s="15" t="s">
        <v>39</v>
      </c>
      <c r="X384" s="2" t="s">
        <v>39</v>
      </c>
      <c r="Y384" s="25">
        <v>44371.4718634259</v>
      </c>
      <c r="Z384" s="2" t="s">
        <v>39</v>
      </c>
    </row>
    <row r="385" spans="1:26">
      <c r="A385" s="15">
        <v>3506</v>
      </c>
      <c r="B385" s="16" t="s">
        <v>60</v>
      </c>
      <c r="C385" s="16" t="s">
        <v>589</v>
      </c>
      <c r="D385" s="17">
        <v>0.000399544444444444</v>
      </c>
      <c r="E385" s="18">
        <v>647.262</v>
      </c>
      <c r="F385" s="19"/>
      <c r="J385" s="21"/>
      <c r="N385" s="21"/>
      <c r="R385" s="23">
        <v>0.14</v>
      </c>
      <c r="S385" s="15" t="s">
        <v>39</v>
      </c>
      <c r="T385" s="15" t="s">
        <v>39</v>
      </c>
      <c r="U385" s="15" t="s">
        <v>39</v>
      </c>
      <c r="V385" s="15" t="s">
        <v>39</v>
      </c>
      <c r="W385" s="15" t="s">
        <v>39</v>
      </c>
      <c r="X385" s="15" t="s">
        <v>39</v>
      </c>
      <c r="Y385" s="25">
        <v>44371.4718634259</v>
      </c>
      <c r="Z385" s="15" t="s">
        <v>39</v>
      </c>
    </row>
    <row r="386" spans="1:26">
      <c r="A386" s="15">
        <v>3507</v>
      </c>
      <c r="B386" s="16" t="s">
        <v>66</v>
      </c>
      <c r="C386" s="16" t="s">
        <v>589</v>
      </c>
      <c r="D386" s="17">
        <v>0.000399544444444444</v>
      </c>
      <c r="E386" s="18">
        <v>647.262</v>
      </c>
      <c r="F386" s="19"/>
      <c r="J386" s="21"/>
      <c r="N386" s="21"/>
      <c r="R386" s="23">
        <v>0.14</v>
      </c>
      <c r="S386" s="15" t="s">
        <v>39</v>
      </c>
      <c r="T386" s="15" t="s">
        <v>39</v>
      </c>
      <c r="U386" s="15" t="s">
        <v>39</v>
      </c>
      <c r="V386" s="15" t="s">
        <v>39</v>
      </c>
      <c r="W386" s="15" t="s">
        <v>39</v>
      </c>
      <c r="X386" s="15" t="s">
        <v>39</v>
      </c>
      <c r="Y386" s="25">
        <v>44371.4718634259</v>
      </c>
      <c r="Z386" s="15" t="s">
        <v>39</v>
      </c>
    </row>
    <row r="387" spans="1:26">
      <c r="A387" s="15">
        <v>3508</v>
      </c>
      <c r="B387" s="16" t="s">
        <v>46</v>
      </c>
      <c r="C387" s="16" t="s">
        <v>589</v>
      </c>
      <c r="D387" s="17">
        <v>0.000399544444444444</v>
      </c>
      <c r="E387" s="18">
        <v>647.262</v>
      </c>
      <c r="F387" s="19"/>
      <c r="J387" s="21"/>
      <c r="N387" s="21"/>
      <c r="R387" s="23">
        <v>0.14</v>
      </c>
      <c r="S387" s="15" t="s">
        <v>39</v>
      </c>
      <c r="T387" s="15" t="s">
        <v>39</v>
      </c>
      <c r="U387" s="15" t="s">
        <v>39</v>
      </c>
      <c r="V387" s="15" t="s">
        <v>39</v>
      </c>
      <c r="W387" s="15" t="s">
        <v>39</v>
      </c>
      <c r="X387" s="2" t="s">
        <v>39</v>
      </c>
      <c r="Y387" s="25">
        <v>44371.4718634259</v>
      </c>
      <c r="Z387" s="2" t="s">
        <v>39</v>
      </c>
    </row>
    <row r="388" spans="1:25">
      <c r="A388" s="15">
        <v>3245</v>
      </c>
      <c r="B388" s="16" t="s">
        <v>34</v>
      </c>
      <c r="C388" s="16" t="s">
        <v>591</v>
      </c>
      <c r="D388" s="17">
        <v>0.000934</v>
      </c>
      <c r="E388" s="18">
        <v>1513.08</v>
      </c>
      <c r="F388" s="19"/>
      <c r="J388" s="21"/>
      <c r="N388" s="21">
        <v>0.4</v>
      </c>
      <c r="O388" s="7">
        <v>8181</v>
      </c>
      <c r="P388" s="8" t="s">
        <v>34</v>
      </c>
      <c r="Q388" s="8" t="s">
        <v>592</v>
      </c>
      <c r="R388" s="23">
        <v>0.15</v>
      </c>
      <c r="S388" s="15"/>
      <c r="T388" s="15"/>
      <c r="U388" s="15"/>
      <c r="V388" s="15"/>
      <c r="W388" s="15"/>
      <c r="Y388" s="25">
        <v>44365.5629513889</v>
      </c>
    </row>
    <row r="389" spans="1:25">
      <c r="A389" s="15">
        <v>3246</v>
      </c>
      <c r="B389" s="16" t="s">
        <v>34</v>
      </c>
      <c r="C389" s="16" t="s">
        <v>593</v>
      </c>
      <c r="D389" s="17">
        <v>0.000882111111111111</v>
      </c>
      <c r="E389" s="18">
        <v>1429.02</v>
      </c>
      <c r="F389" s="19"/>
      <c r="J389" s="21"/>
      <c r="N389" s="21"/>
      <c r="R389" s="23">
        <f>1/6-0.025</f>
        <v>0.141666666666667</v>
      </c>
      <c r="S389" s="15"/>
      <c r="Y389" s="25">
        <v>44365.5630902778</v>
      </c>
    </row>
    <row r="390" spans="1:25">
      <c r="A390" s="15">
        <v>3247</v>
      </c>
      <c r="B390" s="16" t="s">
        <v>34</v>
      </c>
      <c r="C390" s="16" t="s">
        <v>594</v>
      </c>
      <c r="D390" s="17">
        <v>0.000985888888888889</v>
      </c>
      <c r="E390" s="18">
        <v>1597.14</v>
      </c>
      <c r="F390" s="19"/>
      <c r="J390" s="21"/>
      <c r="N390" s="21"/>
      <c r="R390" s="23">
        <f>1/3-0.175</f>
        <v>0.158333333333333</v>
      </c>
      <c r="S390" s="15"/>
      <c r="Y390" s="25">
        <v>44365.5632060185</v>
      </c>
    </row>
    <row r="391" spans="1:25">
      <c r="A391" s="15">
        <v>3248</v>
      </c>
      <c r="B391" s="16" t="s">
        <v>34</v>
      </c>
      <c r="C391" s="16" t="s">
        <v>595</v>
      </c>
      <c r="D391" s="17">
        <v>0.000882111111111111</v>
      </c>
      <c r="E391" s="18">
        <v>1429.02</v>
      </c>
      <c r="F391" s="19"/>
      <c r="J391" s="21"/>
      <c r="N391" s="21"/>
      <c r="R391" s="23">
        <f>1/6-0.025</f>
        <v>0.141666666666667</v>
      </c>
      <c r="S391" s="15"/>
      <c r="Y391" s="25">
        <v>44365.5633680556</v>
      </c>
    </row>
    <row r="392" spans="1:26">
      <c r="A392" s="15">
        <v>3481</v>
      </c>
      <c r="B392" s="16" t="s">
        <v>29</v>
      </c>
      <c r="C392" s="16" t="s">
        <v>596</v>
      </c>
      <c r="D392" s="17">
        <v>0.00254255555555555</v>
      </c>
      <c r="E392" s="18">
        <v>4118.94</v>
      </c>
      <c r="F392" s="19"/>
      <c r="J392" s="21"/>
      <c r="N392" s="21"/>
      <c r="R392" s="23">
        <f>1/3-0.175+0.25</f>
        <v>0.408333333333333</v>
      </c>
      <c r="S392" s="15" t="s">
        <v>39</v>
      </c>
      <c r="T392" s="2" t="s">
        <v>39</v>
      </c>
      <c r="U392" s="2" t="s">
        <v>39</v>
      </c>
      <c r="V392" s="2" t="s">
        <v>39</v>
      </c>
      <c r="W392" s="2" t="s">
        <v>39</v>
      </c>
      <c r="X392" s="2" t="s">
        <v>39</v>
      </c>
      <c r="Y392" s="25">
        <v>44371.4718171296</v>
      </c>
      <c r="Z392" s="2" t="s">
        <v>39</v>
      </c>
    </row>
    <row r="393" ht="28.5" spans="1:26">
      <c r="A393" s="15">
        <v>3438</v>
      </c>
      <c r="B393" s="16" t="s">
        <v>44</v>
      </c>
      <c r="C393" s="16" t="s">
        <v>597</v>
      </c>
      <c r="D393" s="17">
        <v>0.0192</v>
      </c>
      <c r="E393" s="18">
        <v>31104</v>
      </c>
      <c r="F393" s="19">
        <v>0.12</v>
      </c>
      <c r="G393" s="7">
        <v>8310</v>
      </c>
      <c r="H393" s="8" t="s">
        <v>58</v>
      </c>
      <c r="I393" s="9" t="s">
        <v>598</v>
      </c>
      <c r="J393" s="21">
        <v>0.16</v>
      </c>
      <c r="K393" s="28">
        <v>8240</v>
      </c>
      <c r="L393" s="29" t="s">
        <v>44</v>
      </c>
      <c r="M393" s="29" t="s">
        <v>599</v>
      </c>
      <c r="N393" s="21">
        <v>1</v>
      </c>
      <c r="O393" s="28">
        <v>8182</v>
      </c>
      <c r="P393" s="29" t="s">
        <v>44</v>
      </c>
      <c r="Q393" s="29" t="s">
        <v>600</v>
      </c>
      <c r="R393" s="23">
        <v>1</v>
      </c>
      <c r="S393" s="15" t="s">
        <v>39</v>
      </c>
      <c r="T393" s="2" t="s">
        <v>39</v>
      </c>
      <c r="U393" s="2" t="s">
        <v>39</v>
      </c>
      <c r="V393" s="2" t="s">
        <v>39</v>
      </c>
      <c r="W393" s="2" t="s">
        <v>39</v>
      </c>
      <c r="X393" s="2" t="s">
        <v>39</v>
      </c>
      <c r="Y393" s="25">
        <v>44371.471724537</v>
      </c>
      <c r="Z393" s="2" t="s">
        <v>39</v>
      </c>
    </row>
    <row r="394" spans="1:25">
      <c r="A394" s="15">
        <v>3189</v>
      </c>
      <c r="B394" s="16" t="s">
        <v>58</v>
      </c>
      <c r="C394" s="16" t="s">
        <v>601</v>
      </c>
      <c r="D394" s="17">
        <v>0.00196</v>
      </c>
      <c r="E394" s="18">
        <v>3175.2</v>
      </c>
      <c r="F394" s="19"/>
      <c r="J394" s="21">
        <v>0.163333333333333</v>
      </c>
      <c r="K394" s="7">
        <v>8241</v>
      </c>
      <c r="L394" s="8" t="s">
        <v>58</v>
      </c>
      <c r="M394" s="8" t="s">
        <v>602</v>
      </c>
      <c r="N394" s="21">
        <v>1</v>
      </c>
      <c r="O394" s="7">
        <v>8183</v>
      </c>
      <c r="P394" s="8" t="s">
        <v>58</v>
      </c>
      <c r="Q394" s="8" t="s">
        <v>602</v>
      </c>
      <c r="R394" s="23">
        <v>0.1</v>
      </c>
      <c r="S394" s="15" t="s">
        <v>603</v>
      </c>
      <c r="Y394" s="25">
        <v>44363.650462963</v>
      </c>
    </row>
    <row r="395" spans="1:25">
      <c r="A395" s="15">
        <v>3190</v>
      </c>
      <c r="B395" s="16" t="s">
        <v>58</v>
      </c>
      <c r="C395" s="16" t="s">
        <v>604</v>
      </c>
      <c r="D395" s="17">
        <v>0.00196</v>
      </c>
      <c r="E395" s="18">
        <v>3175.2</v>
      </c>
      <c r="F395" s="19"/>
      <c r="J395" s="21"/>
      <c r="N395" s="21"/>
      <c r="R395" s="23">
        <v>0.1</v>
      </c>
      <c r="S395" s="2" t="s">
        <v>604</v>
      </c>
      <c r="Y395" s="25">
        <v>44363.6505902778</v>
      </c>
    </row>
    <row r="396" spans="1:26">
      <c r="A396" s="15">
        <v>3191</v>
      </c>
      <c r="B396" s="16" t="s">
        <v>58</v>
      </c>
      <c r="C396" s="16" t="s">
        <v>605</v>
      </c>
      <c r="D396" s="17">
        <v>0.00196</v>
      </c>
      <c r="E396" s="18">
        <v>3175.2</v>
      </c>
      <c r="F396" s="19"/>
      <c r="J396" s="21"/>
      <c r="N396" s="21"/>
      <c r="R396" s="23">
        <v>0.1</v>
      </c>
      <c r="S396" s="15" t="s">
        <v>605</v>
      </c>
      <c r="T396" s="15"/>
      <c r="U396" s="15"/>
      <c r="V396" s="15"/>
      <c r="W396" s="15"/>
      <c r="X396" s="15"/>
      <c r="Y396" s="25">
        <v>44363.6507407407</v>
      </c>
      <c r="Z396" s="15"/>
    </row>
    <row r="397" spans="1:25">
      <c r="A397" s="15">
        <v>3192</v>
      </c>
      <c r="B397" s="16" t="s">
        <v>58</v>
      </c>
      <c r="C397" s="16" t="s">
        <v>606</v>
      </c>
      <c r="D397" s="17">
        <v>0.00196</v>
      </c>
      <c r="E397" s="18">
        <v>3175.2</v>
      </c>
      <c r="F397" s="19"/>
      <c r="J397" s="21"/>
      <c r="N397" s="21"/>
      <c r="R397" s="23">
        <v>0.1</v>
      </c>
      <c r="S397" s="15" t="s">
        <v>606</v>
      </c>
      <c r="Y397" s="25">
        <v>44363.6509143518</v>
      </c>
    </row>
    <row r="398" spans="1:25">
      <c r="A398" s="15">
        <v>3193</v>
      </c>
      <c r="B398" s="16" t="s">
        <v>58</v>
      </c>
      <c r="C398" s="16" t="s">
        <v>607</v>
      </c>
      <c r="D398" s="17">
        <v>0.00196</v>
      </c>
      <c r="E398" s="18">
        <v>3175.2</v>
      </c>
      <c r="F398" s="19"/>
      <c r="J398" s="21"/>
      <c r="N398" s="21"/>
      <c r="R398" s="23">
        <v>0.1</v>
      </c>
      <c r="S398" s="15" t="s">
        <v>607</v>
      </c>
      <c r="Y398" s="25">
        <v>44363.6510763889</v>
      </c>
    </row>
    <row r="399" spans="1:25">
      <c r="A399" s="15">
        <v>3194</v>
      </c>
      <c r="B399" s="16" t="s">
        <v>58</v>
      </c>
      <c r="C399" s="16" t="s">
        <v>608</v>
      </c>
      <c r="D399" s="17">
        <v>0.00196</v>
      </c>
      <c r="E399" s="18">
        <v>3175.2</v>
      </c>
      <c r="F399" s="19"/>
      <c r="J399" s="21"/>
      <c r="N399" s="21"/>
      <c r="R399" s="23">
        <v>0.1</v>
      </c>
      <c r="S399" s="2" t="s">
        <v>608</v>
      </c>
      <c r="Y399" s="25">
        <v>44363.6512268518</v>
      </c>
    </row>
    <row r="400" spans="1:26">
      <c r="A400" s="26">
        <v>3195</v>
      </c>
      <c r="B400" s="27" t="s">
        <v>58</v>
      </c>
      <c r="C400" s="27" t="s">
        <v>609</v>
      </c>
      <c r="D400" s="17">
        <v>0.00784</v>
      </c>
      <c r="E400" s="18">
        <v>12700.8</v>
      </c>
      <c r="F400" s="19"/>
      <c r="J400" s="21"/>
      <c r="N400" s="21"/>
      <c r="R400" s="23">
        <v>0.4</v>
      </c>
      <c r="S400" s="26" t="s">
        <v>610</v>
      </c>
      <c r="T400" s="1"/>
      <c r="U400" s="1"/>
      <c r="V400" s="1"/>
      <c r="W400" s="1"/>
      <c r="X400" s="1"/>
      <c r="Y400" s="32">
        <v>44363.6524537037</v>
      </c>
      <c r="Z400" s="1"/>
    </row>
    <row r="401" spans="1:26">
      <c r="A401" s="15">
        <v>3165</v>
      </c>
      <c r="B401" s="16" t="s">
        <v>58</v>
      </c>
      <c r="C401" s="16" t="s">
        <v>611</v>
      </c>
      <c r="D401" s="17">
        <v>0.00218866666666667</v>
      </c>
      <c r="E401" s="18">
        <v>3545.64</v>
      </c>
      <c r="F401" s="19"/>
      <c r="J401" s="21">
        <v>0.163333333333333</v>
      </c>
      <c r="K401" s="7">
        <v>8242</v>
      </c>
      <c r="L401" s="8" t="s">
        <v>58</v>
      </c>
      <c r="M401" s="8" t="s">
        <v>612</v>
      </c>
      <c r="N401" s="21">
        <v>1</v>
      </c>
      <c r="O401" s="7">
        <v>8184</v>
      </c>
      <c r="P401" s="8" t="s">
        <v>58</v>
      </c>
      <c r="Q401" s="8" t="s">
        <v>612</v>
      </c>
      <c r="R401" s="23">
        <f>1/6-0.055</f>
        <v>0.111666666666667</v>
      </c>
      <c r="S401" s="15" t="s">
        <v>613</v>
      </c>
      <c r="T401" s="15"/>
      <c r="U401" s="15"/>
      <c r="V401" s="15"/>
      <c r="W401" s="15"/>
      <c r="X401" s="15"/>
      <c r="Y401" s="25">
        <v>44363.580150463</v>
      </c>
      <c r="Z401" s="15"/>
    </row>
    <row r="402" spans="1:26">
      <c r="A402" s="15">
        <v>3185</v>
      </c>
      <c r="B402" s="16" t="s">
        <v>58</v>
      </c>
      <c r="C402" s="16" t="s">
        <v>614</v>
      </c>
      <c r="D402" s="17">
        <v>0.00196</v>
      </c>
      <c r="E402" s="18">
        <v>3175.2</v>
      </c>
      <c r="F402" s="19"/>
      <c r="J402" s="21"/>
      <c r="N402" s="21"/>
      <c r="R402" s="23">
        <v>0.1</v>
      </c>
      <c r="S402" s="15" t="s">
        <v>614</v>
      </c>
      <c r="T402" s="15"/>
      <c r="U402" s="15"/>
      <c r="V402" s="15"/>
      <c r="W402" s="15"/>
      <c r="X402" s="15"/>
      <c r="Y402" s="25">
        <v>44363.6494675926</v>
      </c>
      <c r="Z402" s="15"/>
    </row>
    <row r="403" spans="1:26">
      <c r="A403" s="15">
        <v>3186</v>
      </c>
      <c r="B403" s="16" t="s">
        <v>58</v>
      </c>
      <c r="C403" s="16" t="s">
        <v>615</v>
      </c>
      <c r="D403" s="17">
        <v>0.00315777777777778</v>
      </c>
      <c r="E403" s="18">
        <v>5115.6</v>
      </c>
      <c r="F403" s="19"/>
      <c r="J403" s="21"/>
      <c r="N403" s="21"/>
      <c r="R403" s="23">
        <f>1/9+0.05</f>
        <v>0.161111111111111</v>
      </c>
      <c r="S403" s="15" t="s">
        <v>615</v>
      </c>
      <c r="T403" s="15"/>
      <c r="U403" s="15"/>
      <c r="V403" s="15"/>
      <c r="W403" s="15"/>
      <c r="X403" s="15"/>
      <c r="Y403" s="25">
        <v>44363.6495949074</v>
      </c>
      <c r="Z403" s="15"/>
    </row>
    <row r="404" spans="1:26">
      <c r="A404" s="15">
        <v>3187</v>
      </c>
      <c r="B404" s="16" t="s">
        <v>58</v>
      </c>
      <c r="C404" s="16" t="s">
        <v>616</v>
      </c>
      <c r="D404" s="17">
        <v>0.00196</v>
      </c>
      <c r="E404" s="18">
        <v>3175.2</v>
      </c>
      <c r="F404" s="19"/>
      <c r="J404" s="21"/>
      <c r="N404" s="21"/>
      <c r="R404" s="23">
        <v>0.1</v>
      </c>
      <c r="S404" s="15" t="s">
        <v>616</v>
      </c>
      <c r="T404" s="15"/>
      <c r="U404" s="15"/>
      <c r="V404" s="15"/>
      <c r="W404" s="15"/>
      <c r="X404" s="15"/>
      <c r="Y404" s="25">
        <v>44363.6498148148</v>
      </c>
      <c r="Z404" s="15"/>
    </row>
    <row r="405" spans="1:26">
      <c r="A405" s="15">
        <v>3188</v>
      </c>
      <c r="B405" s="16" t="s">
        <v>58</v>
      </c>
      <c r="C405" s="16" t="s">
        <v>617</v>
      </c>
      <c r="D405" s="17">
        <v>0.00196</v>
      </c>
      <c r="E405" s="18">
        <v>3175.2</v>
      </c>
      <c r="F405" s="19"/>
      <c r="J405" s="21"/>
      <c r="N405" s="21"/>
      <c r="R405" s="23">
        <v>0.1</v>
      </c>
      <c r="S405" s="15"/>
      <c r="T405" s="15"/>
      <c r="U405" s="15"/>
      <c r="V405" s="15"/>
      <c r="W405" s="15"/>
      <c r="X405" s="15"/>
      <c r="Y405" s="25">
        <v>44363.6499768519</v>
      </c>
      <c r="Z405" s="15"/>
    </row>
    <row r="406" spans="1:26">
      <c r="A406" s="15">
        <v>3450</v>
      </c>
      <c r="B406" s="16" t="s">
        <v>29</v>
      </c>
      <c r="C406" s="16" t="s">
        <v>618</v>
      </c>
      <c r="D406" s="17">
        <v>0.00392</v>
      </c>
      <c r="E406" s="18">
        <v>6350.4</v>
      </c>
      <c r="F406" s="19"/>
      <c r="J406" s="21"/>
      <c r="N406" s="21"/>
      <c r="R406" s="23">
        <v>0.2</v>
      </c>
      <c r="S406" s="2" t="s">
        <v>619</v>
      </c>
      <c r="T406" s="2" t="s">
        <v>39</v>
      </c>
      <c r="U406" s="2" t="s">
        <v>39</v>
      </c>
      <c r="V406" s="2" t="s">
        <v>39</v>
      </c>
      <c r="W406" s="2" t="s">
        <v>39</v>
      </c>
      <c r="X406" s="2" t="s">
        <v>39</v>
      </c>
      <c r="Y406" s="25">
        <v>44371.4717476852</v>
      </c>
      <c r="Z406" s="2" t="s">
        <v>39</v>
      </c>
    </row>
    <row r="407" spans="1:26">
      <c r="A407" s="15">
        <v>3476</v>
      </c>
      <c r="B407" s="16" t="s">
        <v>29</v>
      </c>
      <c r="C407" s="16" t="s">
        <v>620</v>
      </c>
      <c r="D407" s="17">
        <v>0.00218866666666667</v>
      </c>
      <c r="E407" s="18">
        <v>3545.64</v>
      </c>
      <c r="F407" s="19"/>
      <c r="J407" s="21"/>
      <c r="N407" s="21"/>
      <c r="R407" s="23">
        <f>1/6-0.055</f>
        <v>0.111666666666667</v>
      </c>
      <c r="S407" s="15"/>
      <c r="T407" s="15"/>
      <c r="U407" s="15"/>
      <c r="V407" s="15"/>
      <c r="W407" s="15"/>
      <c r="X407" s="15"/>
      <c r="Y407" s="15"/>
      <c r="Z407" s="15"/>
    </row>
    <row r="408" spans="1:26">
      <c r="A408" s="15">
        <v>3477</v>
      </c>
      <c r="B408" s="16" t="s">
        <v>44</v>
      </c>
      <c r="C408" s="16" t="s">
        <v>620</v>
      </c>
      <c r="D408" s="17">
        <v>0.00226488888888889</v>
      </c>
      <c r="E408" s="18">
        <v>3669.12</v>
      </c>
      <c r="F408" s="19"/>
      <c r="J408" s="21"/>
      <c r="N408" s="21"/>
      <c r="R408" s="23">
        <f>5/9-0.44</f>
        <v>0.115555555555556</v>
      </c>
      <c r="S408" s="15" t="s">
        <v>39</v>
      </c>
      <c r="T408" s="15" t="s">
        <v>39</v>
      </c>
      <c r="U408" s="15" t="s">
        <v>39</v>
      </c>
      <c r="V408" s="15" t="s">
        <v>39</v>
      </c>
      <c r="W408" s="15" t="s">
        <v>39</v>
      </c>
      <c r="X408" s="15" t="s">
        <v>39</v>
      </c>
      <c r="Y408" s="25">
        <v>44371.4718055556</v>
      </c>
      <c r="Z408" s="15" t="s">
        <v>39</v>
      </c>
    </row>
    <row r="409" ht="28.5" spans="1:26">
      <c r="A409" s="15">
        <v>3444</v>
      </c>
      <c r="B409" s="16" t="s">
        <v>67</v>
      </c>
      <c r="C409" s="16" t="s">
        <v>621</v>
      </c>
      <c r="D409" s="17">
        <v>0.00686</v>
      </c>
      <c r="E409" s="18">
        <v>11113.2</v>
      </c>
      <c r="F409" s="19"/>
      <c r="J409" s="21">
        <v>0.163333333333333</v>
      </c>
      <c r="K409" s="7">
        <v>8243</v>
      </c>
      <c r="L409" s="8" t="s">
        <v>67</v>
      </c>
      <c r="M409" s="8" t="s">
        <v>622</v>
      </c>
      <c r="N409" s="21">
        <v>0.35</v>
      </c>
      <c r="O409" s="28">
        <v>8185</v>
      </c>
      <c r="P409" s="29" t="s">
        <v>67</v>
      </c>
      <c r="Q409" s="29" t="s">
        <v>623</v>
      </c>
      <c r="R409" s="23">
        <v>1</v>
      </c>
      <c r="S409" s="15" t="s">
        <v>624</v>
      </c>
      <c r="T409" s="15" t="s">
        <v>39</v>
      </c>
      <c r="U409" s="15" t="s">
        <v>39</v>
      </c>
      <c r="V409" s="15" t="s">
        <v>39</v>
      </c>
      <c r="W409" s="15" t="s">
        <v>39</v>
      </c>
      <c r="X409" s="15" t="s">
        <v>39</v>
      </c>
      <c r="Y409" s="25">
        <v>44371.4717361111</v>
      </c>
      <c r="Z409" s="15" t="s">
        <v>625</v>
      </c>
    </row>
    <row r="410" spans="1:26">
      <c r="A410" s="15">
        <v>3515</v>
      </c>
      <c r="B410" s="16" t="s">
        <v>44</v>
      </c>
      <c r="C410" s="16" t="s">
        <v>626</v>
      </c>
      <c r="D410" s="17">
        <v>0.00588</v>
      </c>
      <c r="E410" s="18">
        <v>9525.6</v>
      </c>
      <c r="F410" s="19"/>
      <c r="J410" s="21"/>
      <c r="N410" s="21">
        <v>0.3</v>
      </c>
      <c r="O410" s="28">
        <v>8186</v>
      </c>
      <c r="P410" s="29" t="s">
        <v>44</v>
      </c>
      <c r="Q410" s="29" t="s">
        <v>627</v>
      </c>
      <c r="R410" s="23">
        <v>1</v>
      </c>
      <c r="S410" s="15" t="s">
        <v>628</v>
      </c>
      <c r="T410" s="15" t="s">
        <v>39</v>
      </c>
      <c r="U410" s="15" t="s">
        <v>39</v>
      </c>
      <c r="V410" s="15" t="s">
        <v>39</v>
      </c>
      <c r="W410" s="15" t="s">
        <v>39</v>
      </c>
      <c r="X410" s="15" t="s">
        <v>39</v>
      </c>
      <c r="Y410" s="25">
        <v>44371.4718865741</v>
      </c>
      <c r="Z410" s="15" t="s">
        <v>39</v>
      </c>
    </row>
    <row r="411" spans="1:26">
      <c r="A411" s="15">
        <v>3439</v>
      </c>
      <c r="B411" s="16" t="s">
        <v>60</v>
      </c>
      <c r="C411" s="16" t="s">
        <v>629</v>
      </c>
      <c r="D411" s="17">
        <v>0.00686</v>
      </c>
      <c r="E411" s="18">
        <v>11113.2</v>
      </c>
      <c r="F411" s="19"/>
      <c r="J411" s="21"/>
      <c r="N411" s="21">
        <v>0.35</v>
      </c>
      <c r="O411" s="28">
        <v>8187</v>
      </c>
      <c r="P411" s="29" t="s">
        <v>60</v>
      </c>
      <c r="Q411" s="29" t="s">
        <v>630</v>
      </c>
      <c r="R411" s="23">
        <v>1</v>
      </c>
      <c r="S411" s="15" t="s">
        <v>39</v>
      </c>
      <c r="T411" s="15" t="s">
        <v>39</v>
      </c>
      <c r="U411" s="15" t="s">
        <v>39</v>
      </c>
      <c r="V411" s="15" t="s">
        <v>39</v>
      </c>
      <c r="W411" s="15" t="s">
        <v>39</v>
      </c>
      <c r="X411" s="15" t="s">
        <v>39</v>
      </c>
      <c r="Y411" s="25">
        <v>44371.4717361111</v>
      </c>
      <c r="Z411" s="15" t="s">
        <v>631</v>
      </c>
    </row>
    <row r="412" spans="1:26">
      <c r="A412" s="15">
        <v>3213</v>
      </c>
      <c r="B412" s="16" t="s">
        <v>112</v>
      </c>
      <c r="C412" s="16" t="s">
        <v>632</v>
      </c>
      <c r="D412" s="17">
        <v>0.01368</v>
      </c>
      <c r="E412" s="18">
        <v>22161.6</v>
      </c>
      <c r="F412" s="19"/>
      <c r="J412" s="21">
        <v>0.19</v>
      </c>
      <c r="K412" s="7">
        <v>8244</v>
      </c>
      <c r="L412" s="8" t="s">
        <v>112</v>
      </c>
      <c r="M412" s="8" t="s">
        <v>633</v>
      </c>
      <c r="N412" s="21">
        <v>1</v>
      </c>
      <c r="O412" s="7">
        <v>8188</v>
      </c>
      <c r="P412" s="8" t="s">
        <v>112</v>
      </c>
      <c r="Q412" s="8" t="s">
        <v>634</v>
      </c>
      <c r="R412" s="23">
        <v>0.6</v>
      </c>
      <c r="S412" s="15"/>
      <c r="T412" s="15"/>
      <c r="U412" s="15"/>
      <c r="V412" s="15"/>
      <c r="W412" s="15"/>
      <c r="X412" s="15"/>
      <c r="Y412" s="25">
        <v>44365.4266087963</v>
      </c>
      <c r="Z412" s="15"/>
    </row>
    <row r="413" spans="1:26">
      <c r="A413" s="15">
        <v>3428</v>
      </c>
      <c r="B413" s="16" t="s">
        <v>29</v>
      </c>
      <c r="C413" s="16" t="s">
        <v>635</v>
      </c>
      <c r="D413" s="17">
        <v>0.00456</v>
      </c>
      <c r="E413" s="18">
        <v>7387.2</v>
      </c>
      <c r="F413" s="19"/>
      <c r="J413" s="21"/>
      <c r="N413" s="21"/>
      <c r="R413" s="23">
        <v>0.2</v>
      </c>
      <c r="S413" s="15" t="s">
        <v>39</v>
      </c>
      <c r="T413" s="15" t="s">
        <v>39</v>
      </c>
      <c r="U413" s="15" t="s">
        <v>39</v>
      </c>
      <c r="V413" s="15" t="s">
        <v>39</v>
      </c>
      <c r="W413" s="15" t="s">
        <v>39</v>
      </c>
      <c r="X413" s="15" t="s">
        <v>39</v>
      </c>
      <c r="Y413" s="25">
        <v>44371.471712963</v>
      </c>
      <c r="Z413" s="15" t="s">
        <v>636</v>
      </c>
    </row>
    <row r="414" spans="1:26">
      <c r="A414" s="15">
        <v>3522</v>
      </c>
      <c r="B414" s="16" t="s">
        <v>29</v>
      </c>
      <c r="C414" s="16" t="s">
        <v>637</v>
      </c>
      <c r="D414" s="17">
        <v>0.00456</v>
      </c>
      <c r="E414" s="18">
        <v>7387.2</v>
      </c>
      <c r="F414" s="19"/>
      <c r="J414" s="21"/>
      <c r="N414" s="21"/>
      <c r="R414" s="23">
        <v>0.2</v>
      </c>
      <c r="S414" s="15" t="s">
        <v>638</v>
      </c>
      <c r="T414" s="15" t="s">
        <v>39</v>
      </c>
      <c r="U414" s="15" t="s">
        <v>39</v>
      </c>
      <c r="V414" s="15" t="s">
        <v>39</v>
      </c>
      <c r="W414" s="15" t="s">
        <v>39</v>
      </c>
      <c r="X414" s="15" t="s">
        <v>39</v>
      </c>
      <c r="Y414" s="25">
        <v>44371.4718981481</v>
      </c>
      <c r="Z414" s="15" t="s">
        <v>39</v>
      </c>
    </row>
    <row r="415" spans="1:26">
      <c r="A415" s="15">
        <v>3425</v>
      </c>
      <c r="B415" s="16" t="s">
        <v>29</v>
      </c>
      <c r="C415" s="16" t="s">
        <v>639</v>
      </c>
      <c r="D415" s="17">
        <v>0.00384</v>
      </c>
      <c r="E415" s="18">
        <v>6220.8</v>
      </c>
      <c r="F415" s="19"/>
      <c r="J415" s="21">
        <v>0.16</v>
      </c>
      <c r="K415" s="7">
        <v>8245</v>
      </c>
      <c r="L415" s="8" t="s">
        <v>60</v>
      </c>
      <c r="M415" s="8" t="s">
        <v>640</v>
      </c>
      <c r="N415" s="21">
        <v>1</v>
      </c>
      <c r="O415" s="7">
        <v>8124</v>
      </c>
      <c r="P415" s="8" t="s">
        <v>60</v>
      </c>
      <c r="Q415" s="8" t="s">
        <v>640</v>
      </c>
      <c r="R415" s="23">
        <v>0.2</v>
      </c>
      <c r="S415" s="15" t="s">
        <v>39</v>
      </c>
      <c r="T415" s="2" t="s">
        <v>39</v>
      </c>
      <c r="U415" s="15" t="s">
        <v>39</v>
      </c>
      <c r="V415" s="15" t="s">
        <v>39</v>
      </c>
      <c r="W415" s="2" t="s">
        <v>39</v>
      </c>
      <c r="X415" s="15" t="s">
        <v>39</v>
      </c>
      <c r="Y415" s="25">
        <v>44371.4717013889</v>
      </c>
      <c r="Z415" s="2" t="s">
        <v>39</v>
      </c>
    </row>
    <row r="416" spans="1:26">
      <c r="A416" s="15">
        <v>3426</v>
      </c>
      <c r="B416" s="16" t="s">
        <v>60</v>
      </c>
      <c r="C416" s="16" t="s">
        <v>641</v>
      </c>
      <c r="D416" s="17">
        <v>0.00384</v>
      </c>
      <c r="E416" s="18">
        <v>6220.8</v>
      </c>
      <c r="F416" s="19"/>
      <c r="J416" s="21"/>
      <c r="N416" s="21"/>
      <c r="R416" s="23">
        <v>0.2</v>
      </c>
      <c r="S416" s="15" t="s">
        <v>39</v>
      </c>
      <c r="T416" s="2" t="s">
        <v>39</v>
      </c>
      <c r="U416" s="2" t="s">
        <v>39</v>
      </c>
      <c r="V416" s="2" t="s">
        <v>39</v>
      </c>
      <c r="W416" s="2" t="s">
        <v>39</v>
      </c>
      <c r="X416" s="2" t="s">
        <v>39</v>
      </c>
      <c r="Y416" s="25">
        <v>44371.4717013889</v>
      </c>
      <c r="Z416" s="2" t="s">
        <v>39</v>
      </c>
    </row>
    <row r="417" spans="1:26">
      <c r="A417" s="15">
        <v>3459</v>
      </c>
      <c r="B417" s="16" t="s">
        <v>29</v>
      </c>
      <c r="C417" s="16" t="s">
        <v>642</v>
      </c>
      <c r="D417" s="17">
        <v>0.00192</v>
      </c>
      <c r="E417" s="18">
        <v>3110.4</v>
      </c>
      <c r="F417" s="19"/>
      <c r="J417" s="21"/>
      <c r="N417" s="21"/>
      <c r="R417" s="23">
        <v>0.1</v>
      </c>
      <c r="S417" s="2" t="s">
        <v>643</v>
      </c>
      <c r="T417" s="2" t="s">
        <v>39</v>
      </c>
      <c r="U417" s="2" t="s">
        <v>39</v>
      </c>
      <c r="V417" s="2" t="s">
        <v>39</v>
      </c>
      <c r="W417" s="2" t="s">
        <v>39</v>
      </c>
      <c r="X417" s="2" t="s">
        <v>39</v>
      </c>
      <c r="Y417" s="25">
        <v>44371.4717708333</v>
      </c>
      <c r="Z417" s="2" t="s">
        <v>39</v>
      </c>
    </row>
    <row r="418" spans="1:26">
      <c r="A418" s="15">
        <v>3460</v>
      </c>
      <c r="B418" s="16" t="s">
        <v>644</v>
      </c>
      <c r="C418" s="16" t="s">
        <v>642</v>
      </c>
      <c r="D418" s="17">
        <v>0.00288</v>
      </c>
      <c r="E418" s="18">
        <v>4665.6</v>
      </c>
      <c r="F418" s="19"/>
      <c r="J418" s="21"/>
      <c r="N418" s="21"/>
      <c r="R418" s="23">
        <v>0.15</v>
      </c>
      <c r="S418" s="2" t="s">
        <v>645</v>
      </c>
      <c r="T418" s="2" t="s">
        <v>39</v>
      </c>
      <c r="U418" s="2" t="s">
        <v>39</v>
      </c>
      <c r="V418" s="2" t="s">
        <v>39</v>
      </c>
      <c r="W418" s="2" t="s">
        <v>39</v>
      </c>
      <c r="X418" s="2" t="s">
        <v>39</v>
      </c>
      <c r="Y418" s="25">
        <v>44371.4717708333</v>
      </c>
      <c r="Z418" s="2" t="s">
        <v>39</v>
      </c>
    </row>
    <row r="419" spans="1:26">
      <c r="A419" s="15">
        <v>3461</v>
      </c>
      <c r="B419" s="16" t="s">
        <v>46</v>
      </c>
      <c r="C419" s="16" t="s">
        <v>642</v>
      </c>
      <c r="D419" s="17">
        <v>0.00192</v>
      </c>
      <c r="E419" s="18">
        <v>3110.4</v>
      </c>
      <c r="F419" s="19"/>
      <c r="J419" s="21"/>
      <c r="N419" s="21"/>
      <c r="R419" s="23">
        <v>0.1</v>
      </c>
      <c r="S419" s="15" t="s">
        <v>646</v>
      </c>
      <c r="T419" s="15" t="s">
        <v>39</v>
      </c>
      <c r="U419" s="15" t="s">
        <v>39</v>
      </c>
      <c r="V419" s="15" t="s">
        <v>39</v>
      </c>
      <c r="W419" s="15" t="s">
        <v>39</v>
      </c>
      <c r="X419" s="2" t="s">
        <v>39</v>
      </c>
      <c r="Y419" s="25">
        <v>44371.4717708333</v>
      </c>
      <c r="Z419" s="2" t="s">
        <v>39</v>
      </c>
    </row>
    <row r="420" spans="1:26">
      <c r="A420" s="15">
        <v>3462</v>
      </c>
      <c r="B420" s="16" t="s">
        <v>44</v>
      </c>
      <c r="C420" s="16" t="s">
        <v>642</v>
      </c>
      <c r="D420" s="17">
        <v>0.00288</v>
      </c>
      <c r="E420" s="18">
        <v>4665.6</v>
      </c>
      <c r="F420" s="19"/>
      <c r="J420" s="21"/>
      <c r="N420" s="21"/>
      <c r="R420" s="23">
        <v>0.15</v>
      </c>
      <c r="S420" s="15" t="s">
        <v>647</v>
      </c>
      <c r="T420" s="2" t="s">
        <v>39</v>
      </c>
      <c r="U420" s="2" t="s">
        <v>39</v>
      </c>
      <c r="V420" s="2" t="s">
        <v>39</v>
      </c>
      <c r="W420" s="2" t="s">
        <v>39</v>
      </c>
      <c r="X420" s="2" t="s">
        <v>39</v>
      </c>
      <c r="Y420" s="25">
        <v>44371.4717824074</v>
      </c>
      <c r="Z420" s="2" t="s">
        <v>39</v>
      </c>
    </row>
    <row r="421" spans="1:26">
      <c r="A421" s="15">
        <v>3463</v>
      </c>
      <c r="B421" s="16" t="s">
        <v>60</v>
      </c>
      <c r="C421" s="16" t="s">
        <v>642</v>
      </c>
      <c r="D421" s="17">
        <v>0.00192</v>
      </c>
      <c r="E421" s="18">
        <v>3110.4</v>
      </c>
      <c r="F421" s="19"/>
      <c r="J421" s="21"/>
      <c r="N421" s="21"/>
      <c r="R421" s="23">
        <v>0.1</v>
      </c>
      <c r="S421" s="2" t="s">
        <v>648</v>
      </c>
      <c r="T421" s="2" t="s">
        <v>39</v>
      </c>
      <c r="U421" s="15" t="s">
        <v>39</v>
      </c>
      <c r="V421" s="15" t="s">
        <v>39</v>
      </c>
      <c r="W421" s="2" t="s">
        <v>39</v>
      </c>
      <c r="X421" s="2" t="s">
        <v>39</v>
      </c>
      <c r="Y421" s="25">
        <v>44371.4717824074</v>
      </c>
      <c r="Z421" s="2" t="s">
        <v>39</v>
      </c>
    </row>
  </sheetData>
  <autoFilter ref="A2:Z421">
    <sortState ref="A2:Z421">
      <sortCondition ref="K1:K443"/>
    </sortState>
    <extLst/>
  </autoFilter>
  <mergeCells count="477">
    <mergeCell ref="A1:Z1"/>
    <mergeCell ref="F3:F77"/>
    <mergeCell ref="F78:F197"/>
    <mergeCell ref="F198:F231"/>
    <mergeCell ref="F232:F246"/>
    <mergeCell ref="F247:F287"/>
    <mergeCell ref="F288:F319"/>
    <mergeCell ref="F320:F392"/>
    <mergeCell ref="F393:F421"/>
    <mergeCell ref="G3:G77"/>
    <mergeCell ref="G78:G86"/>
    <mergeCell ref="G87:G107"/>
    <mergeCell ref="G108:G197"/>
    <mergeCell ref="G198:G231"/>
    <mergeCell ref="G232:G246"/>
    <mergeCell ref="G247:G287"/>
    <mergeCell ref="G288:G319"/>
    <mergeCell ref="G320:G392"/>
    <mergeCell ref="G393:G421"/>
    <mergeCell ref="H3:H77"/>
    <mergeCell ref="H78:H86"/>
    <mergeCell ref="H87:H107"/>
    <mergeCell ref="H108:H197"/>
    <mergeCell ref="H198:H231"/>
    <mergeCell ref="H232:H246"/>
    <mergeCell ref="H247:H287"/>
    <mergeCell ref="H288:H319"/>
    <mergeCell ref="H320:H392"/>
    <mergeCell ref="H393:H421"/>
    <mergeCell ref="I3:I77"/>
    <mergeCell ref="I78:I86"/>
    <mergeCell ref="I87:I107"/>
    <mergeCell ref="I108:I197"/>
    <mergeCell ref="I198:I231"/>
    <mergeCell ref="I232:I246"/>
    <mergeCell ref="I247:I287"/>
    <mergeCell ref="I288:I319"/>
    <mergeCell ref="I320:I392"/>
    <mergeCell ref="I393:I421"/>
    <mergeCell ref="J3:J17"/>
    <mergeCell ref="J18:J32"/>
    <mergeCell ref="J33:J44"/>
    <mergeCell ref="J45:J57"/>
    <mergeCell ref="J58:J77"/>
    <mergeCell ref="J78:J79"/>
    <mergeCell ref="J80:J86"/>
    <mergeCell ref="J87:J88"/>
    <mergeCell ref="J89:J107"/>
    <mergeCell ref="J108:J121"/>
    <mergeCell ref="J122:J128"/>
    <mergeCell ref="J129:J139"/>
    <mergeCell ref="J140:J170"/>
    <mergeCell ref="J171:J184"/>
    <mergeCell ref="J185:J197"/>
    <mergeCell ref="J198:J201"/>
    <mergeCell ref="J202:J212"/>
    <mergeCell ref="J213:J216"/>
    <mergeCell ref="J217:J231"/>
    <mergeCell ref="J233:J235"/>
    <mergeCell ref="J236:J237"/>
    <mergeCell ref="J238:J246"/>
    <mergeCell ref="J247:J250"/>
    <mergeCell ref="J251:J257"/>
    <mergeCell ref="J258:J267"/>
    <mergeCell ref="J268:J278"/>
    <mergeCell ref="J279:J287"/>
    <mergeCell ref="J288:J291"/>
    <mergeCell ref="J292:J295"/>
    <mergeCell ref="J296:J298"/>
    <mergeCell ref="J300:J302"/>
    <mergeCell ref="J303:J316"/>
    <mergeCell ref="J317:J319"/>
    <mergeCell ref="J320:J343"/>
    <mergeCell ref="J344:J365"/>
    <mergeCell ref="J366:J371"/>
    <mergeCell ref="J372:J392"/>
    <mergeCell ref="J394:J400"/>
    <mergeCell ref="J401:J408"/>
    <mergeCell ref="J409:J411"/>
    <mergeCell ref="J412:J414"/>
    <mergeCell ref="J415:J421"/>
    <mergeCell ref="K3:K17"/>
    <mergeCell ref="K18:K32"/>
    <mergeCell ref="K33:K44"/>
    <mergeCell ref="K45:K57"/>
    <mergeCell ref="K58:K77"/>
    <mergeCell ref="K78:K79"/>
    <mergeCell ref="K80:K86"/>
    <mergeCell ref="K87:K88"/>
    <mergeCell ref="K89:K107"/>
    <mergeCell ref="K108:K121"/>
    <mergeCell ref="K122:K128"/>
    <mergeCell ref="K129:K139"/>
    <mergeCell ref="K140:K170"/>
    <mergeCell ref="K171:K184"/>
    <mergeCell ref="K185:K197"/>
    <mergeCell ref="K198:K201"/>
    <mergeCell ref="K202:K212"/>
    <mergeCell ref="K213:K216"/>
    <mergeCell ref="K217:K231"/>
    <mergeCell ref="K233:K235"/>
    <mergeCell ref="K236:K237"/>
    <mergeCell ref="K238:K246"/>
    <mergeCell ref="K247:K250"/>
    <mergeCell ref="K251:K257"/>
    <mergeCell ref="K258:K267"/>
    <mergeCell ref="K268:K278"/>
    <mergeCell ref="K279:K287"/>
    <mergeCell ref="K288:K291"/>
    <mergeCell ref="K292:K295"/>
    <mergeCell ref="K296:K298"/>
    <mergeCell ref="K300:K302"/>
    <mergeCell ref="K303:K316"/>
    <mergeCell ref="K317:K319"/>
    <mergeCell ref="K320:K343"/>
    <mergeCell ref="K344:K365"/>
    <mergeCell ref="K366:K371"/>
    <mergeCell ref="K372:K392"/>
    <mergeCell ref="K394:K400"/>
    <mergeCell ref="K401:K408"/>
    <mergeCell ref="K409:K411"/>
    <mergeCell ref="K412:K414"/>
    <mergeCell ref="K415:K421"/>
    <mergeCell ref="L3:L17"/>
    <mergeCell ref="L18:L32"/>
    <mergeCell ref="L33:L44"/>
    <mergeCell ref="L45:L57"/>
    <mergeCell ref="L58:L77"/>
    <mergeCell ref="L78:L79"/>
    <mergeCell ref="L80:L86"/>
    <mergeCell ref="L87:L88"/>
    <mergeCell ref="L89:L107"/>
    <mergeCell ref="L108:L121"/>
    <mergeCell ref="L122:L128"/>
    <mergeCell ref="L129:L139"/>
    <mergeCell ref="L140:L170"/>
    <mergeCell ref="L171:L184"/>
    <mergeCell ref="L185:L197"/>
    <mergeCell ref="L198:L201"/>
    <mergeCell ref="L202:L212"/>
    <mergeCell ref="L213:L216"/>
    <mergeCell ref="L217:L231"/>
    <mergeCell ref="L233:L235"/>
    <mergeCell ref="L236:L237"/>
    <mergeCell ref="L238:L246"/>
    <mergeCell ref="L247:L250"/>
    <mergeCell ref="L251:L257"/>
    <mergeCell ref="L258:L267"/>
    <mergeCell ref="L268:L278"/>
    <mergeCell ref="L279:L287"/>
    <mergeCell ref="L288:L291"/>
    <mergeCell ref="L292:L295"/>
    <mergeCell ref="L296:L298"/>
    <mergeCell ref="L300:L302"/>
    <mergeCell ref="L303:L316"/>
    <mergeCell ref="L317:L319"/>
    <mergeCell ref="L320:L343"/>
    <mergeCell ref="L344:L365"/>
    <mergeCell ref="L366:L371"/>
    <mergeCell ref="L372:L392"/>
    <mergeCell ref="L394:L400"/>
    <mergeCell ref="L401:L408"/>
    <mergeCell ref="L409:L411"/>
    <mergeCell ref="L412:L414"/>
    <mergeCell ref="L415:L421"/>
    <mergeCell ref="M3:M17"/>
    <mergeCell ref="M18:M32"/>
    <mergeCell ref="M33:M44"/>
    <mergeCell ref="M45:M57"/>
    <mergeCell ref="M58:M77"/>
    <mergeCell ref="M78:M79"/>
    <mergeCell ref="M80:M86"/>
    <mergeCell ref="M87:M88"/>
    <mergeCell ref="M89:M107"/>
    <mergeCell ref="M108:M121"/>
    <mergeCell ref="M122:M128"/>
    <mergeCell ref="M129:M139"/>
    <mergeCell ref="M140:M170"/>
    <mergeCell ref="M171:M184"/>
    <mergeCell ref="M185:M197"/>
    <mergeCell ref="M198:M201"/>
    <mergeCell ref="M202:M212"/>
    <mergeCell ref="M213:M216"/>
    <mergeCell ref="M217:M231"/>
    <mergeCell ref="M233:M235"/>
    <mergeCell ref="M236:M237"/>
    <mergeCell ref="M238:M246"/>
    <mergeCell ref="M247:M250"/>
    <mergeCell ref="M251:M257"/>
    <mergeCell ref="M258:M267"/>
    <mergeCell ref="M268:M278"/>
    <mergeCell ref="M279:M287"/>
    <mergeCell ref="M288:M291"/>
    <mergeCell ref="M292:M295"/>
    <mergeCell ref="M296:M298"/>
    <mergeCell ref="M300:M302"/>
    <mergeCell ref="M303:M316"/>
    <mergeCell ref="M317:M319"/>
    <mergeCell ref="M320:M343"/>
    <mergeCell ref="M344:M365"/>
    <mergeCell ref="M366:M371"/>
    <mergeCell ref="M372:M392"/>
    <mergeCell ref="M394:M400"/>
    <mergeCell ref="M401:M408"/>
    <mergeCell ref="M409:M411"/>
    <mergeCell ref="M412:M414"/>
    <mergeCell ref="M415:M421"/>
    <mergeCell ref="N3:N9"/>
    <mergeCell ref="N10:N17"/>
    <mergeCell ref="N18:N23"/>
    <mergeCell ref="N24:N32"/>
    <mergeCell ref="N33:N40"/>
    <mergeCell ref="N41:N44"/>
    <mergeCell ref="N45:N49"/>
    <mergeCell ref="N50:N57"/>
    <mergeCell ref="N58:N77"/>
    <mergeCell ref="N80:N86"/>
    <mergeCell ref="N87:N88"/>
    <mergeCell ref="N89:N96"/>
    <mergeCell ref="N97:N107"/>
    <mergeCell ref="N108:N114"/>
    <mergeCell ref="N115:N117"/>
    <mergeCell ref="N118:N121"/>
    <mergeCell ref="N122:N128"/>
    <mergeCell ref="N129:N131"/>
    <mergeCell ref="N132:N139"/>
    <mergeCell ref="N140:N155"/>
    <mergeCell ref="N156:N161"/>
    <mergeCell ref="N162:N170"/>
    <mergeCell ref="N171:N175"/>
    <mergeCell ref="N176:N177"/>
    <mergeCell ref="N178:N184"/>
    <mergeCell ref="N185:N188"/>
    <mergeCell ref="N189:N190"/>
    <mergeCell ref="N191:N197"/>
    <mergeCell ref="N198:N201"/>
    <mergeCell ref="N202:N203"/>
    <mergeCell ref="N204:N209"/>
    <mergeCell ref="N210:N212"/>
    <mergeCell ref="N214:N216"/>
    <mergeCell ref="N217:N224"/>
    <mergeCell ref="N225:N231"/>
    <mergeCell ref="N233:N235"/>
    <mergeCell ref="N236:N237"/>
    <mergeCell ref="N238:N246"/>
    <mergeCell ref="N247:N250"/>
    <mergeCell ref="N251:N253"/>
    <mergeCell ref="N255:N257"/>
    <mergeCell ref="N258:N267"/>
    <mergeCell ref="N268:N278"/>
    <mergeCell ref="N279:N287"/>
    <mergeCell ref="N296:N298"/>
    <mergeCell ref="N300:N302"/>
    <mergeCell ref="N303:N307"/>
    <mergeCell ref="N308:N313"/>
    <mergeCell ref="N315:N316"/>
    <mergeCell ref="N317:N319"/>
    <mergeCell ref="N320:N323"/>
    <mergeCell ref="N324:N327"/>
    <mergeCell ref="N328:N332"/>
    <mergeCell ref="N333:N337"/>
    <mergeCell ref="N338:N343"/>
    <mergeCell ref="N344:N352"/>
    <mergeCell ref="N353:N360"/>
    <mergeCell ref="N361:N365"/>
    <mergeCell ref="N366:N371"/>
    <mergeCell ref="N372:N376"/>
    <mergeCell ref="N377:N380"/>
    <mergeCell ref="N381:N387"/>
    <mergeCell ref="N388:N392"/>
    <mergeCell ref="N394:N400"/>
    <mergeCell ref="N401:N408"/>
    <mergeCell ref="N412:N414"/>
    <mergeCell ref="N415:N421"/>
    <mergeCell ref="O3:O9"/>
    <mergeCell ref="O10:O17"/>
    <mergeCell ref="O18:O23"/>
    <mergeCell ref="O24:O32"/>
    <mergeCell ref="O33:O37"/>
    <mergeCell ref="O38:O40"/>
    <mergeCell ref="O41:O44"/>
    <mergeCell ref="O45:O49"/>
    <mergeCell ref="O50:O57"/>
    <mergeCell ref="O58:O77"/>
    <mergeCell ref="O80:O86"/>
    <mergeCell ref="O87:O88"/>
    <mergeCell ref="O89:O96"/>
    <mergeCell ref="O97:O107"/>
    <mergeCell ref="O108:O114"/>
    <mergeCell ref="O115:O117"/>
    <mergeCell ref="O118:O121"/>
    <mergeCell ref="O122:O123"/>
    <mergeCell ref="O124:O128"/>
    <mergeCell ref="O129:O131"/>
    <mergeCell ref="O132:O139"/>
    <mergeCell ref="O140:O155"/>
    <mergeCell ref="O156:O161"/>
    <mergeCell ref="O162:O170"/>
    <mergeCell ref="O171:O175"/>
    <mergeCell ref="O176:O177"/>
    <mergeCell ref="O178:O184"/>
    <mergeCell ref="O185:O188"/>
    <mergeCell ref="O189:O190"/>
    <mergeCell ref="O191:O197"/>
    <mergeCell ref="O198:O201"/>
    <mergeCell ref="O202:O203"/>
    <mergeCell ref="O204:O209"/>
    <mergeCell ref="O210:O212"/>
    <mergeCell ref="O214:O216"/>
    <mergeCell ref="O217:O224"/>
    <mergeCell ref="O225:O231"/>
    <mergeCell ref="O233:O235"/>
    <mergeCell ref="O236:O237"/>
    <mergeCell ref="O238:O246"/>
    <mergeCell ref="O247:O250"/>
    <mergeCell ref="O251:O253"/>
    <mergeCell ref="O255:O257"/>
    <mergeCell ref="O258:O267"/>
    <mergeCell ref="O268:O278"/>
    <mergeCell ref="O279:O287"/>
    <mergeCell ref="O296:O298"/>
    <mergeCell ref="O300:O302"/>
    <mergeCell ref="O303:O307"/>
    <mergeCell ref="O308:O313"/>
    <mergeCell ref="O315:O316"/>
    <mergeCell ref="O317:O319"/>
    <mergeCell ref="O320:O323"/>
    <mergeCell ref="O324:O327"/>
    <mergeCell ref="O328:O332"/>
    <mergeCell ref="O333:O337"/>
    <mergeCell ref="O338:O343"/>
    <mergeCell ref="O344:O352"/>
    <mergeCell ref="O353:O360"/>
    <mergeCell ref="O361:O365"/>
    <mergeCell ref="O366:O371"/>
    <mergeCell ref="O372:O376"/>
    <mergeCell ref="O377:O380"/>
    <mergeCell ref="O381:O387"/>
    <mergeCell ref="O388:O392"/>
    <mergeCell ref="O394:O400"/>
    <mergeCell ref="O401:O408"/>
    <mergeCell ref="O412:O414"/>
    <mergeCell ref="O415:O421"/>
    <mergeCell ref="P3:P9"/>
    <mergeCell ref="P10:P17"/>
    <mergeCell ref="P18:P23"/>
    <mergeCell ref="P24:P32"/>
    <mergeCell ref="P33:P37"/>
    <mergeCell ref="P38:P40"/>
    <mergeCell ref="P41:P44"/>
    <mergeCell ref="P45:P49"/>
    <mergeCell ref="P50:P57"/>
    <mergeCell ref="P58:P77"/>
    <mergeCell ref="P80:P86"/>
    <mergeCell ref="P87:P88"/>
    <mergeCell ref="P89:P96"/>
    <mergeCell ref="P97:P107"/>
    <mergeCell ref="P108:P114"/>
    <mergeCell ref="P115:P117"/>
    <mergeCell ref="P118:P121"/>
    <mergeCell ref="P122:P123"/>
    <mergeCell ref="P124:P128"/>
    <mergeCell ref="P129:P131"/>
    <mergeCell ref="P134:P135"/>
    <mergeCell ref="P140:P155"/>
    <mergeCell ref="P156:P161"/>
    <mergeCell ref="P162:P170"/>
    <mergeCell ref="P171:P175"/>
    <mergeCell ref="P176:P177"/>
    <mergeCell ref="P178:P184"/>
    <mergeCell ref="P185:P188"/>
    <mergeCell ref="P189:P190"/>
    <mergeCell ref="P191:P197"/>
    <mergeCell ref="P198:P201"/>
    <mergeCell ref="P202:P203"/>
    <mergeCell ref="P204:P209"/>
    <mergeCell ref="P210:P212"/>
    <mergeCell ref="P214:P216"/>
    <mergeCell ref="P217:P224"/>
    <mergeCell ref="P225:P231"/>
    <mergeCell ref="P233:P235"/>
    <mergeCell ref="P236:P237"/>
    <mergeCell ref="P238:P246"/>
    <mergeCell ref="P247:P250"/>
    <mergeCell ref="P251:P253"/>
    <mergeCell ref="P255:P257"/>
    <mergeCell ref="P258:P267"/>
    <mergeCell ref="P268:P278"/>
    <mergeCell ref="P279:P287"/>
    <mergeCell ref="P292:P293"/>
    <mergeCell ref="P297:P298"/>
    <mergeCell ref="P300:P302"/>
    <mergeCell ref="P303:P307"/>
    <mergeCell ref="P308:P313"/>
    <mergeCell ref="P315:P316"/>
    <mergeCell ref="P317:P319"/>
    <mergeCell ref="P320:P323"/>
    <mergeCell ref="P324:P327"/>
    <mergeCell ref="P328:P332"/>
    <mergeCell ref="P333:P337"/>
    <mergeCell ref="P338:P343"/>
    <mergeCell ref="P344:P352"/>
    <mergeCell ref="P353:P360"/>
    <mergeCell ref="P361:P365"/>
    <mergeCell ref="P366:P371"/>
    <mergeCell ref="P372:P376"/>
    <mergeCell ref="P377:P380"/>
    <mergeCell ref="P381:P387"/>
    <mergeCell ref="P388:P392"/>
    <mergeCell ref="P394:P400"/>
    <mergeCell ref="P401:P408"/>
    <mergeCell ref="P412:P414"/>
    <mergeCell ref="P415:P421"/>
    <mergeCell ref="Q3:Q9"/>
    <mergeCell ref="Q10:Q17"/>
    <mergeCell ref="Q18:Q23"/>
    <mergeCell ref="Q24:Q32"/>
    <mergeCell ref="Q33:Q37"/>
    <mergeCell ref="Q38:Q40"/>
    <mergeCell ref="Q41:Q44"/>
    <mergeCell ref="Q45:Q49"/>
    <mergeCell ref="Q50:Q57"/>
    <mergeCell ref="Q58:Q77"/>
    <mergeCell ref="Q80:Q86"/>
    <mergeCell ref="Q87:Q88"/>
    <mergeCell ref="Q89:Q96"/>
    <mergeCell ref="Q97:Q107"/>
    <mergeCell ref="Q108:Q114"/>
    <mergeCell ref="Q115:Q117"/>
    <mergeCell ref="Q118:Q121"/>
    <mergeCell ref="Q122:Q123"/>
    <mergeCell ref="Q124:Q125"/>
    <mergeCell ref="Q129:Q131"/>
    <mergeCell ref="Q132:Q139"/>
    <mergeCell ref="Q140:Q155"/>
    <mergeCell ref="Q156:Q161"/>
    <mergeCell ref="Q162:Q170"/>
    <mergeCell ref="Q171:Q175"/>
    <mergeCell ref="Q176:Q177"/>
    <mergeCell ref="Q178:Q184"/>
    <mergeCell ref="Q185:Q188"/>
    <mergeCell ref="Q189:Q190"/>
    <mergeCell ref="Q191:Q197"/>
    <mergeCell ref="Q198:Q201"/>
    <mergeCell ref="Q202:Q203"/>
    <mergeCell ref="Q204:Q209"/>
    <mergeCell ref="Q210:Q212"/>
    <mergeCell ref="Q214:Q216"/>
    <mergeCell ref="Q217:Q224"/>
    <mergeCell ref="Q225:Q231"/>
    <mergeCell ref="Q233:Q235"/>
    <mergeCell ref="Q238:Q246"/>
    <mergeCell ref="Q247:Q250"/>
    <mergeCell ref="Q251:Q253"/>
    <mergeCell ref="Q258:Q267"/>
    <mergeCell ref="Q268:Q278"/>
    <mergeCell ref="Q279:Q287"/>
    <mergeCell ref="Q303:Q307"/>
    <mergeCell ref="Q308:Q313"/>
    <mergeCell ref="Q315:Q316"/>
    <mergeCell ref="Q320:Q323"/>
    <mergeCell ref="Q324:Q327"/>
    <mergeCell ref="Q328:Q332"/>
    <mergeCell ref="Q333:Q337"/>
    <mergeCell ref="Q338:Q343"/>
    <mergeCell ref="Q344:Q352"/>
    <mergeCell ref="Q353:Q360"/>
    <mergeCell ref="Q361:Q365"/>
    <mergeCell ref="Q366:Q371"/>
    <mergeCell ref="Q372:Q376"/>
    <mergeCell ref="Q377:Q380"/>
    <mergeCell ref="Q381:Q387"/>
    <mergeCell ref="Q388:Q392"/>
    <mergeCell ref="Q394:Q400"/>
    <mergeCell ref="Q401:Q408"/>
    <mergeCell ref="Q412:Q414"/>
    <mergeCell ref="Q415:Q421"/>
  </mergeCells>
  <pageMargins left="0.7" right="0.7" top="0.75" bottom="0.75" header="0.3" footer="0.3"/>
  <pageSetup paperSize="9" orientation="portrait" horizontalDpi="300" verticalDpi="3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胡怀亓</cp:lastModifiedBy>
  <dcterms:created xsi:type="dcterms:W3CDTF">2021-06-29T08:18:00Z</dcterms:created>
  <dcterms:modified xsi:type="dcterms:W3CDTF">2021-07-19T09:05:52Z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2052-11.1.0.10116</vt:lpwstr>
  </property>
</Properties>
</file>